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варзина Ирина\Desktop\Бюджеты поселений во втором чтении\2 чтен. села ЦБ\Терская готовая Р\2 чтен.Терс\"/>
    </mc:Choice>
  </mc:AlternateContent>
  <bookViews>
    <workbookView xWindow="0" yWindow="0" windowWidth="23040" windowHeight="9384" activeTab="2"/>
  </bookViews>
  <sheets>
    <sheet name="бюджет" sheetId="3" r:id="rId1"/>
    <sheet name="бюджет в 1 чтении" sheetId="4" r:id="rId2"/>
    <sheet name="Лист1" sheetId="5" r:id="rId3"/>
  </sheets>
  <calcPr calcId="152511"/>
</workbook>
</file>

<file path=xl/calcChain.xml><?xml version="1.0" encoding="utf-8"?>
<calcChain xmlns="http://schemas.openxmlformats.org/spreadsheetml/2006/main">
  <c r="K19" i="5" l="1"/>
  <c r="L19" i="5"/>
  <c r="J19" i="5"/>
  <c r="K84" i="5" l="1"/>
  <c r="L84" i="5"/>
  <c r="L83" i="5" s="1"/>
  <c r="K83" i="5"/>
  <c r="J28" i="5"/>
  <c r="J24" i="5" s="1"/>
  <c r="J25" i="5"/>
  <c r="J131" i="5"/>
  <c r="J130" i="5" s="1"/>
  <c r="M130" i="5" s="1"/>
  <c r="J21" i="5"/>
  <c r="J20" i="5" s="1"/>
  <c r="K117" i="5"/>
  <c r="K116" i="5" s="1"/>
  <c r="K11" i="5" s="1"/>
  <c r="J84" i="5"/>
  <c r="J83" i="5" s="1"/>
  <c r="L117" i="5"/>
  <c r="L116" i="5" s="1"/>
  <c r="L11" i="5" s="1"/>
  <c r="L67" i="5"/>
  <c r="K75" i="5"/>
  <c r="K67" i="5"/>
  <c r="J67" i="5"/>
  <c r="K52" i="5"/>
  <c r="K51" i="5" s="1"/>
  <c r="K10" i="5" s="1"/>
  <c r="K78" i="5"/>
  <c r="J52" i="5"/>
  <c r="J51" i="5" s="1"/>
  <c r="J48" i="5"/>
  <c r="M48" i="5" s="1"/>
  <c r="M50" i="5"/>
  <c r="M49" i="5"/>
  <c r="L47" i="5"/>
  <c r="K47" i="5"/>
  <c r="I47" i="5"/>
  <c r="H47" i="5"/>
  <c r="G47" i="5"/>
  <c r="F47" i="5"/>
  <c r="L52" i="5"/>
  <c r="L51" i="5" s="1"/>
  <c r="L10" i="5" s="1"/>
  <c r="F52" i="5"/>
  <c r="F51" i="5" s="1"/>
  <c r="G52" i="5"/>
  <c r="G51" i="5" s="1"/>
  <c r="H52" i="5"/>
  <c r="H51" i="5" s="1"/>
  <c r="I52" i="5"/>
  <c r="I51" i="5" s="1"/>
  <c r="N17" i="5"/>
  <c r="J117" i="5"/>
  <c r="M117" i="5" s="1"/>
  <c r="J120" i="5"/>
  <c r="J71" i="5"/>
  <c r="M46" i="5"/>
  <c r="F106" i="5"/>
  <c r="I106" i="5"/>
  <c r="H106" i="5"/>
  <c r="G106" i="5"/>
  <c r="G109" i="5"/>
  <c r="F96" i="5"/>
  <c r="G8" i="5"/>
  <c r="G16" i="5" s="1"/>
  <c r="M138" i="5"/>
  <c r="L137" i="5"/>
  <c r="L136" i="5" s="1"/>
  <c r="K137" i="5"/>
  <c r="K136" i="5" s="1"/>
  <c r="J137" i="5"/>
  <c r="M137" i="5" s="1"/>
  <c r="I137" i="5"/>
  <c r="H137" i="5"/>
  <c r="H136" i="5" s="1"/>
  <c r="G137" i="5"/>
  <c r="G136" i="5" s="1"/>
  <c r="F137" i="5"/>
  <c r="F136" i="5" s="1"/>
  <c r="M135" i="5"/>
  <c r="L134" i="5"/>
  <c r="L133" i="5" s="1"/>
  <c r="K134" i="5"/>
  <c r="K133" i="5" s="1"/>
  <c r="J134" i="5"/>
  <c r="I134" i="5"/>
  <c r="H134" i="5"/>
  <c r="H133" i="5" s="1"/>
  <c r="G134" i="5"/>
  <c r="G133" i="5" s="1"/>
  <c r="F134" i="5"/>
  <c r="F133" i="5" s="1"/>
  <c r="M132" i="5"/>
  <c r="L131" i="5"/>
  <c r="L130" i="5" s="1"/>
  <c r="K131" i="5"/>
  <c r="K130" i="5"/>
  <c r="I131" i="5"/>
  <c r="I130" i="5" s="1"/>
  <c r="H131" i="5"/>
  <c r="H130" i="5" s="1"/>
  <c r="G131" i="5"/>
  <c r="G130" i="5" s="1"/>
  <c r="F131" i="5"/>
  <c r="F130" i="5"/>
  <c r="G120" i="5"/>
  <c r="M129" i="5"/>
  <c r="M128" i="5"/>
  <c r="M127" i="5"/>
  <c r="M126" i="5"/>
  <c r="M125" i="5"/>
  <c r="M124" i="5"/>
  <c r="M123" i="5"/>
  <c r="M122" i="5"/>
  <c r="M121" i="5"/>
  <c r="H120" i="5"/>
  <c r="F120" i="5"/>
  <c r="F116" i="5" s="1"/>
  <c r="M119" i="5"/>
  <c r="M118" i="5"/>
  <c r="I117" i="5"/>
  <c r="H117" i="5"/>
  <c r="H116" i="5" s="1"/>
  <c r="G117" i="5"/>
  <c r="F117" i="5"/>
  <c r="M115" i="5"/>
  <c r="M114" i="5"/>
  <c r="M113" i="5"/>
  <c r="M112" i="5"/>
  <c r="M111" i="5"/>
  <c r="M110" i="5"/>
  <c r="L109" i="5"/>
  <c r="K109" i="5"/>
  <c r="J109" i="5"/>
  <c r="I109" i="5"/>
  <c r="I93" i="5" s="1"/>
  <c r="H109" i="5"/>
  <c r="F109" i="5"/>
  <c r="M105" i="5"/>
  <c r="L104" i="5"/>
  <c r="K104" i="5"/>
  <c r="I104" i="5"/>
  <c r="M104" i="5" s="1"/>
  <c r="H104" i="5"/>
  <c r="G104" i="5"/>
  <c r="F104" i="5"/>
  <c r="M103" i="5"/>
  <c r="M102" i="5"/>
  <c r="M101" i="5"/>
  <c r="M100" i="5"/>
  <c r="L99" i="5"/>
  <c r="K99" i="5"/>
  <c r="J99" i="5"/>
  <c r="M99" i="5" s="1"/>
  <c r="I99" i="5"/>
  <c r="H99" i="5"/>
  <c r="G99" i="5"/>
  <c r="F99" i="5"/>
  <c r="M98" i="5"/>
  <c r="M97" i="5"/>
  <c r="L96" i="5"/>
  <c r="K96" i="5"/>
  <c r="J96" i="5"/>
  <c r="I96" i="5"/>
  <c r="H96" i="5"/>
  <c r="G96" i="5"/>
  <c r="M95" i="5"/>
  <c r="L94" i="5"/>
  <c r="K94" i="5"/>
  <c r="J94" i="5"/>
  <c r="J93" i="5" s="1"/>
  <c r="I94" i="5"/>
  <c r="H94" i="5"/>
  <c r="G94" i="5"/>
  <c r="G93" i="5"/>
  <c r="F94" i="5"/>
  <c r="M92" i="5"/>
  <c r="M91" i="5"/>
  <c r="M90" i="5"/>
  <c r="M89" i="5"/>
  <c r="M88" i="5"/>
  <c r="L87" i="5"/>
  <c r="L86" i="5" s="1"/>
  <c r="K87" i="5"/>
  <c r="K86" i="5" s="1"/>
  <c r="J87" i="5"/>
  <c r="J86" i="5"/>
  <c r="I87" i="5"/>
  <c r="I86" i="5" s="1"/>
  <c r="H87" i="5"/>
  <c r="H86" i="5" s="1"/>
  <c r="G87" i="5"/>
  <c r="G86" i="5" s="1"/>
  <c r="F87" i="5"/>
  <c r="F86" i="5"/>
  <c r="M85" i="5"/>
  <c r="I84" i="5"/>
  <c r="H84" i="5"/>
  <c r="H83" i="5"/>
  <c r="G84" i="5"/>
  <c r="G83" i="5" s="1"/>
  <c r="F84" i="5"/>
  <c r="F83" i="5" s="1"/>
  <c r="M82" i="5"/>
  <c r="M81" i="5"/>
  <c r="M80" i="5"/>
  <c r="M79" i="5"/>
  <c r="L78" i="5"/>
  <c r="J78" i="5"/>
  <c r="I78" i="5"/>
  <c r="H78" i="5"/>
  <c r="G78" i="5"/>
  <c r="F78" i="5"/>
  <c r="M77" i="5"/>
  <c r="M76" i="5"/>
  <c r="L75" i="5"/>
  <c r="J75" i="5"/>
  <c r="I75" i="5"/>
  <c r="H75" i="5"/>
  <c r="G75" i="5"/>
  <c r="F75" i="5"/>
  <c r="M74" i="5"/>
  <c r="M73" i="5"/>
  <c r="M72" i="5"/>
  <c r="L71" i="5"/>
  <c r="K71" i="5"/>
  <c r="I71" i="5"/>
  <c r="M71" i="5" s="1"/>
  <c r="H71" i="5"/>
  <c r="G71" i="5"/>
  <c r="F71" i="5"/>
  <c r="M70" i="5"/>
  <c r="M69" i="5"/>
  <c r="M68" i="5"/>
  <c r="I67" i="5"/>
  <c r="H67" i="5"/>
  <c r="G67" i="5"/>
  <c r="F67" i="5"/>
  <c r="M66" i="5"/>
  <c r="I65" i="5"/>
  <c r="H65" i="5"/>
  <c r="G65" i="5"/>
  <c r="F65" i="5"/>
  <c r="M63" i="5"/>
  <c r="L62" i="5"/>
  <c r="L57" i="5" s="1"/>
  <c r="K62" i="5"/>
  <c r="M62" i="5"/>
  <c r="M61" i="5"/>
  <c r="M60" i="5"/>
  <c r="M59" i="5"/>
  <c r="L58" i="5"/>
  <c r="K58" i="5"/>
  <c r="J58" i="5"/>
  <c r="J57" i="5" s="1"/>
  <c r="M57" i="5" s="1"/>
  <c r="I57" i="5"/>
  <c r="F58" i="5"/>
  <c r="F57" i="5" s="1"/>
  <c r="H57" i="5"/>
  <c r="G57" i="5"/>
  <c r="M56" i="5"/>
  <c r="M55" i="5"/>
  <c r="M54" i="5"/>
  <c r="M53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L28" i="5"/>
  <c r="K28" i="5"/>
  <c r="I28" i="5"/>
  <c r="H28" i="5"/>
  <c r="G28" i="5"/>
  <c r="F28" i="5"/>
  <c r="M27" i="5"/>
  <c r="M26" i="5"/>
  <c r="L25" i="5"/>
  <c r="L24" i="5" s="1"/>
  <c r="K25" i="5"/>
  <c r="K24" i="5" s="1"/>
  <c r="I25" i="5"/>
  <c r="I24" i="5" s="1"/>
  <c r="H25" i="5"/>
  <c r="G25" i="5"/>
  <c r="G24" i="5" s="1"/>
  <c r="F25" i="5"/>
  <c r="M23" i="5"/>
  <c r="M22" i="5"/>
  <c r="L21" i="5"/>
  <c r="L20" i="5" s="1"/>
  <c r="K21" i="5"/>
  <c r="K20" i="5" s="1"/>
  <c r="I21" i="5"/>
  <c r="I20" i="5" s="1"/>
  <c r="H21" i="5"/>
  <c r="H20" i="5" s="1"/>
  <c r="G21" i="5"/>
  <c r="G20" i="5" s="1"/>
  <c r="F21" i="5"/>
  <c r="F20" i="5" s="1"/>
  <c r="M13" i="5"/>
  <c r="M12" i="5"/>
  <c r="V10" i="5"/>
  <c r="S10" i="5"/>
  <c r="P10" i="5"/>
  <c r="M9" i="5"/>
  <c r="I8" i="5"/>
  <c r="I16" i="5" s="1"/>
  <c r="H8" i="5"/>
  <c r="H16" i="5" s="1"/>
  <c r="F8" i="5"/>
  <c r="F16" i="5" s="1"/>
  <c r="M7" i="5"/>
  <c r="F24" i="5"/>
  <c r="M75" i="5"/>
  <c r="G116" i="5"/>
  <c r="J133" i="5"/>
  <c r="M87" i="5"/>
  <c r="M131" i="5"/>
  <c r="I120" i="5"/>
  <c r="I116" i="5" s="1"/>
  <c r="H24" i="5"/>
  <c r="M58" i="5"/>
  <c r="J146" i="4"/>
  <c r="J145" i="4" s="1"/>
  <c r="I146" i="4"/>
  <c r="I145" i="4" s="1"/>
  <c r="H146" i="4"/>
  <c r="H145" i="4" s="1"/>
  <c r="G146" i="4"/>
  <c r="G145" i="4" s="1"/>
  <c r="F146" i="4"/>
  <c r="F145" i="4" s="1"/>
  <c r="J143" i="4"/>
  <c r="I143" i="4"/>
  <c r="H143" i="4"/>
  <c r="G143" i="4"/>
  <c r="J142" i="4"/>
  <c r="I142" i="4"/>
  <c r="H142" i="4"/>
  <c r="G142" i="4"/>
  <c r="J140" i="4"/>
  <c r="J139" i="4" s="1"/>
  <c r="I140" i="4"/>
  <c r="H140" i="4"/>
  <c r="H139" i="4" s="1"/>
  <c r="G140" i="4"/>
  <c r="F140" i="4"/>
  <c r="F139" i="4" s="1"/>
  <c r="G139" i="4"/>
  <c r="J127" i="4"/>
  <c r="J123" i="4" s="1"/>
  <c r="I127" i="4"/>
  <c r="H127" i="4"/>
  <c r="G127" i="4"/>
  <c r="G123" i="4" s="1"/>
  <c r="F127" i="4"/>
  <c r="J124" i="4"/>
  <c r="K124" i="4" s="1"/>
  <c r="I124" i="4"/>
  <c r="I123" i="4" s="1"/>
  <c r="H124" i="4"/>
  <c r="G124" i="4"/>
  <c r="F124" i="4"/>
  <c r="I117" i="4"/>
  <c r="H117" i="4"/>
  <c r="G117" i="4"/>
  <c r="F117" i="4"/>
  <c r="I115" i="4"/>
  <c r="H115" i="4"/>
  <c r="G115" i="4"/>
  <c r="J113" i="4"/>
  <c r="I113" i="4"/>
  <c r="H113" i="4"/>
  <c r="G113" i="4"/>
  <c r="F113" i="4"/>
  <c r="J107" i="4"/>
  <c r="I107" i="4"/>
  <c r="H107" i="4"/>
  <c r="G107" i="4"/>
  <c r="F107" i="4"/>
  <c r="J104" i="4"/>
  <c r="I104" i="4"/>
  <c r="H104" i="4"/>
  <c r="G104" i="4"/>
  <c r="F104" i="4"/>
  <c r="J96" i="4"/>
  <c r="I96" i="4"/>
  <c r="H96" i="4"/>
  <c r="G96" i="4"/>
  <c r="F96" i="4"/>
  <c r="J90" i="4"/>
  <c r="J89" i="4" s="1"/>
  <c r="I90" i="4"/>
  <c r="H90" i="4"/>
  <c r="G90" i="4"/>
  <c r="F90" i="4"/>
  <c r="J85" i="4"/>
  <c r="J84" i="4" s="1"/>
  <c r="I85" i="4"/>
  <c r="H85" i="4"/>
  <c r="G85" i="4"/>
  <c r="G84" i="4" s="1"/>
  <c r="F85" i="4"/>
  <c r="F84" i="4" s="1"/>
  <c r="I84" i="4"/>
  <c r="F82" i="4"/>
  <c r="F81" i="4" s="1"/>
  <c r="J79" i="4"/>
  <c r="I79" i="4"/>
  <c r="I68" i="4" s="1"/>
  <c r="H79" i="4"/>
  <c r="G79" i="4"/>
  <c r="F79" i="4"/>
  <c r="J75" i="4"/>
  <c r="H75" i="4"/>
  <c r="G75" i="4"/>
  <c r="F75" i="4"/>
  <c r="J71" i="4"/>
  <c r="I71" i="4"/>
  <c r="H71" i="4"/>
  <c r="G71" i="4"/>
  <c r="F71" i="4"/>
  <c r="F68" i="4" s="1"/>
  <c r="I69" i="4"/>
  <c r="H69" i="4"/>
  <c r="H68" i="4" s="1"/>
  <c r="G69" i="4"/>
  <c r="I66" i="4"/>
  <c r="G66" i="4"/>
  <c r="G65" i="4" s="1"/>
  <c r="I65" i="4"/>
  <c r="J57" i="4"/>
  <c r="J56" i="4" s="1"/>
  <c r="I57" i="4"/>
  <c r="H57" i="4"/>
  <c r="G57" i="4"/>
  <c r="F57" i="4"/>
  <c r="I56" i="4"/>
  <c r="H56" i="4"/>
  <c r="G56" i="4"/>
  <c r="F56" i="4"/>
  <c r="I54" i="4"/>
  <c r="I53" i="4" s="1"/>
  <c r="G54" i="4"/>
  <c r="G53" i="4" s="1"/>
  <c r="F54" i="4"/>
  <c r="F53" i="4" s="1"/>
  <c r="J28" i="4"/>
  <c r="I28" i="4"/>
  <c r="H28" i="4"/>
  <c r="G28" i="4"/>
  <c r="F28" i="4"/>
  <c r="J25" i="4"/>
  <c r="I25" i="4"/>
  <c r="I24" i="4" s="1"/>
  <c r="H25" i="4"/>
  <c r="G25" i="4"/>
  <c r="F25" i="4"/>
  <c r="F24" i="4"/>
  <c r="J21" i="4"/>
  <c r="J20" i="4"/>
  <c r="I21" i="4"/>
  <c r="H21" i="4"/>
  <c r="H20" i="4" s="1"/>
  <c r="G21" i="4"/>
  <c r="F21" i="4"/>
  <c r="F20" i="4" s="1"/>
  <c r="I20" i="4"/>
  <c r="G20" i="4"/>
  <c r="K14" i="4"/>
  <c r="M11" i="4"/>
  <c r="I8" i="4"/>
  <c r="I16" i="4" s="1"/>
  <c r="H8" i="4"/>
  <c r="H16" i="4" s="1"/>
  <c r="G8" i="4"/>
  <c r="G16" i="4" s="1"/>
  <c r="F8" i="4"/>
  <c r="F16" i="4" s="1"/>
  <c r="M11" i="3"/>
  <c r="K14" i="3"/>
  <c r="J127" i="3"/>
  <c r="J143" i="3"/>
  <c r="J142" i="3" s="1"/>
  <c r="J85" i="3"/>
  <c r="J107" i="3"/>
  <c r="I143" i="3"/>
  <c r="I142" i="3" s="1"/>
  <c r="I117" i="3"/>
  <c r="I115" i="3"/>
  <c r="I79" i="3"/>
  <c r="I69" i="3"/>
  <c r="I66" i="3"/>
  <c r="I65" i="3" s="1"/>
  <c r="I28" i="3"/>
  <c r="I54" i="3"/>
  <c r="I53" i="3" s="1"/>
  <c r="H143" i="3"/>
  <c r="H142" i="3" s="1"/>
  <c r="H117" i="3"/>
  <c r="H115" i="3"/>
  <c r="H69" i="3"/>
  <c r="G69" i="3"/>
  <c r="G117" i="3"/>
  <c r="G115" i="3"/>
  <c r="G143" i="3"/>
  <c r="G142" i="3" s="1"/>
  <c r="G66" i="3"/>
  <c r="G65" i="3" s="1"/>
  <c r="G54" i="3"/>
  <c r="G53" i="3" s="1"/>
  <c r="F54" i="3"/>
  <c r="F53" i="3"/>
  <c r="G28" i="3"/>
  <c r="I8" i="3"/>
  <c r="I16" i="3" s="1"/>
  <c r="H8" i="3"/>
  <c r="H16" i="3" s="1"/>
  <c r="G8" i="3"/>
  <c r="G16" i="3" s="1"/>
  <c r="F79" i="3"/>
  <c r="F28" i="3"/>
  <c r="F127" i="3"/>
  <c r="F57" i="3"/>
  <c r="F56" i="3" s="1"/>
  <c r="F117" i="3"/>
  <c r="F82" i="3"/>
  <c r="F81" i="3" s="1"/>
  <c r="J146" i="3"/>
  <c r="J145" i="3" s="1"/>
  <c r="I146" i="3"/>
  <c r="I145" i="3" s="1"/>
  <c r="H146" i="3"/>
  <c r="H145" i="3" s="1"/>
  <c r="G146" i="3"/>
  <c r="G145" i="3"/>
  <c r="F146" i="3"/>
  <c r="F145" i="3" s="1"/>
  <c r="J140" i="3"/>
  <c r="J139" i="3" s="1"/>
  <c r="I140" i="3"/>
  <c r="H140" i="3"/>
  <c r="G140" i="3"/>
  <c r="F140" i="3"/>
  <c r="F139" i="3" s="1"/>
  <c r="I127" i="3"/>
  <c r="H127" i="3"/>
  <c r="G127" i="3"/>
  <c r="J124" i="3"/>
  <c r="K124" i="3" s="1"/>
  <c r="J123" i="3"/>
  <c r="I124" i="3"/>
  <c r="H124" i="3"/>
  <c r="G124" i="3"/>
  <c r="F124" i="3"/>
  <c r="F123" i="3" s="1"/>
  <c r="J113" i="3"/>
  <c r="I113" i="3"/>
  <c r="H113" i="3"/>
  <c r="G113" i="3"/>
  <c r="F113" i="3"/>
  <c r="I107" i="3"/>
  <c r="H107" i="3"/>
  <c r="G107" i="3"/>
  <c r="F107" i="3"/>
  <c r="J104" i="3"/>
  <c r="I104" i="3"/>
  <c r="H104" i="3"/>
  <c r="G104" i="3"/>
  <c r="F104" i="3"/>
  <c r="J96" i="3"/>
  <c r="I96" i="3"/>
  <c r="H96" i="3"/>
  <c r="G96" i="3"/>
  <c r="F96" i="3"/>
  <c r="J90" i="3"/>
  <c r="I90" i="3"/>
  <c r="H90" i="3"/>
  <c r="H89" i="3" s="1"/>
  <c r="G90" i="3"/>
  <c r="F90" i="3"/>
  <c r="J84" i="3"/>
  <c r="I85" i="3"/>
  <c r="I84" i="3" s="1"/>
  <c r="H85" i="3"/>
  <c r="G85" i="3"/>
  <c r="G84" i="3"/>
  <c r="F85" i="3"/>
  <c r="F84" i="3" s="1"/>
  <c r="J79" i="3"/>
  <c r="H79" i="3"/>
  <c r="G79" i="3"/>
  <c r="J75" i="3"/>
  <c r="H75" i="3"/>
  <c r="G75" i="3"/>
  <c r="F75" i="3"/>
  <c r="J71" i="3"/>
  <c r="J14" i="3" s="1"/>
  <c r="J8" i="3" s="1"/>
  <c r="J16" i="3" s="1"/>
  <c r="I71" i="3"/>
  <c r="H71" i="3"/>
  <c r="G71" i="3"/>
  <c r="F71" i="3"/>
  <c r="J57" i="3"/>
  <c r="J56" i="3" s="1"/>
  <c r="K56" i="3" s="1"/>
  <c r="I57" i="3"/>
  <c r="I56" i="3" s="1"/>
  <c r="H57" i="3"/>
  <c r="H56" i="3" s="1"/>
  <c r="G57" i="3"/>
  <c r="G56" i="3" s="1"/>
  <c r="J28" i="3"/>
  <c r="J24" i="3" s="1"/>
  <c r="H28" i="3"/>
  <c r="J25" i="3"/>
  <c r="I25" i="3"/>
  <c r="I24" i="3" s="1"/>
  <c r="H25" i="3"/>
  <c r="H24" i="3" s="1"/>
  <c r="G25" i="3"/>
  <c r="G24" i="3" s="1"/>
  <c r="F25" i="3"/>
  <c r="F24" i="3" s="1"/>
  <c r="J21" i="3"/>
  <c r="J20" i="3" s="1"/>
  <c r="I21" i="3"/>
  <c r="I20" i="3" s="1"/>
  <c r="H21" i="3"/>
  <c r="H20" i="3"/>
  <c r="G21" i="3"/>
  <c r="G20" i="3" s="1"/>
  <c r="F21" i="3"/>
  <c r="F20" i="3" s="1"/>
  <c r="F8" i="3"/>
  <c r="F16" i="3" s="1"/>
  <c r="L93" i="5"/>
  <c r="J47" i="5"/>
  <c r="M47" i="5" s="1"/>
  <c r="H139" i="3"/>
  <c r="M84" i="5"/>
  <c r="I83" i="5"/>
  <c r="I133" i="5"/>
  <c r="M133" i="5" s="1"/>
  <c r="J64" i="5"/>
  <c r="J15" i="5" s="1"/>
  <c r="M21" i="5"/>
  <c r="I136" i="5"/>
  <c r="I139" i="4" l="1"/>
  <c r="M83" i="5"/>
  <c r="J24" i="4"/>
  <c r="F123" i="4"/>
  <c r="H123" i="4"/>
  <c r="M25" i="5"/>
  <c r="K57" i="5"/>
  <c r="I64" i="5"/>
  <c r="M134" i="5"/>
  <c r="G89" i="3"/>
  <c r="H89" i="4"/>
  <c r="F64" i="5"/>
  <c r="J89" i="3"/>
  <c r="G123" i="3"/>
  <c r="H24" i="4"/>
  <c r="G24" i="4"/>
  <c r="I89" i="4"/>
  <c r="I19" i="4" s="1"/>
  <c r="I17" i="4" s="1"/>
  <c r="I18" i="4" s="1"/>
  <c r="G64" i="5"/>
  <c r="M78" i="5"/>
  <c r="M96" i="5"/>
  <c r="M67" i="5"/>
  <c r="M93" i="5"/>
  <c r="K93" i="5"/>
  <c r="K14" i="5" s="1"/>
  <c r="K8" i="5" s="1"/>
  <c r="K16" i="5" s="1"/>
  <c r="M28" i="5"/>
  <c r="M86" i="5"/>
  <c r="K11" i="4"/>
  <c r="K12" i="4" s="1"/>
  <c r="N14" i="5"/>
  <c r="M15" i="5"/>
  <c r="I68" i="3"/>
  <c r="M64" i="5"/>
  <c r="J116" i="5"/>
  <c r="M94" i="5"/>
  <c r="L11" i="4"/>
  <c r="L18" i="4" s="1"/>
  <c r="H68" i="3"/>
  <c r="F68" i="3"/>
  <c r="I123" i="3"/>
  <c r="G68" i="4"/>
  <c r="J14" i="4"/>
  <c r="F89" i="4"/>
  <c r="G19" i="5"/>
  <c r="G17" i="5" s="1"/>
  <c r="G18" i="5" s="1"/>
  <c r="H64" i="5"/>
  <c r="F93" i="5"/>
  <c r="L64" i="5"/>
  <c r="L15" i="5" s="1"/>
  <c r="M120" i="5"/>
  <c r="J136" i="5"/>
  <c r="M136" i="5" s="1"/>
  <c r="J14" i="5"/>
  <c r="M14" i="5" s="1"/>
  <c r="M109" i="5"/>
  <c r="K64" i="5"/>
  <c r="K15" i="5" s="1"/>
  <c r="N10" i="5"/>
  <c r="N11" i="5" s="1"/>
  <c r="I139" i="3"/>
  <c r="L14" i="5"/>
  <c r="N64" i="5"/>
  <c r="G68" i="3"/>
  <c r="J68" i="3"/>
  <c r="K6" i="3" s="1"/>
  <c r="F89" i="3"/>
  <c r="F19" i="3" s="1"/>
  <c r="F17" i="3" s="1"/>
  <c r="I89" i="3"/>
  <c r="H123" i="3"/>
  <c r="G139" i="3"/>
  <c r="G89" i="4"/>
  <c r="F19" i="5"/>
  <c r="F17" i="5" s="1"/>
  <c r="M24" i="5"/>
  <c r="H93" i="5"/>
  <c r="K56" i="4"/>
  <c r="J8" i="4"/>
  <c r="J16" i="4" s="1"/>
  <c r="I19" i="5"/>
  <c r="I17" i="5" s="1"/>
  <c r="I18" i="5" s="1"/>
  <c r="M20" i="5"/>
  <c r="U10" i="5"/>
  <c r="J19" i="3"/>
  <c r="J17" i="3" s="1"/>
  <c r="J18" i="3" s="1"/>
  <c r="L11" i="3"/>
  <c r="K11" i="3"/>
  <c r="K12" i="3" s="1"/>
  <c r="K19" i="3"/>
  <c r="R10" i="5"/>
  <c r="J10" i="5"/>
  <c r="N51" i="5" s="1"/>
  <c r="M51" i="5"/>
  <c r="G19" i="3"/>
  <c r="G17" i="3" s="1"/>
  <c r="G18" i="3" s="1"/>
  <c r="I19" i="3"/>
  <c r="I17" i="3" s="1"/>
  <c r="I18" i="3" s="1"/>
  <c r="F19" i="4"/>
  <c r="F17" i="4" s="1"/>
  <c r="H19" i="4"/>
  <c r="H17" i="4" s="1"/>
  <c r="H18" i="4" s="1"/>
  <c r="L8" i="5"/>
  <c r="L16" i="5" s="1"/>
  <c r="J68" i="4"/>
  <c r="K6" i="4" s="1"/>
  <c r="M65" i="5"/>
  <c r="M52" i="5"/>
  <c r="H19" i="5" l="1"/>
  <c r="H17" i="5" s="1"/>
  <c r="H18" i="5" s="1"/>
  <c r="G19" i="4"/>
  <c r="G17" i="4" s="1"/>
  <c r="G18" i="4" s="1"/>
  <c r="H19" i="3"/>
  <c r="H17" i="3" s="1"/>
  <c r="H18" i="3" s="1"/>
  <c r="L17" i="5"/>
  <c r="L18" i="5" s="1"/>
  <c r="M19" i="5"/>
  <c r="K17" i="5"/>
  <c r="K18" i="5" s="1"/>
  <c r="N11" i="4"/>
  <c r="O10" i="5"/>
  <c r="Q10" i="5" s="1"/>
  <c r="M116" i="5"/>
  <c r="J11" i="5"/>
  <c r="M10" i="5"/>
  <c r="R18" i="5"/>
  <c r="T10" i="5"/>
  <c r="N11" i="3"/>
  <c r="L18" i="3"/>
  <c r="W10" i="5"/>
  <c r="U18" i="5"/>
  <c r="W18" i="5" s="1"/>
  <c r="J19" i="4"/>
  <c r="J17" i="4" s="1"/>
  <c r="J18" i="4" s="1"/>
  <c r="K19" i="4"/>
  <c r="L19" i="3"/>
  <c r="T18" i="5" l="1"/>
  <c r="O18" i="5"/>
  <c r="Q18" i="5" s="1"/>
  <c r="N117" i="5"/>
  <c r="M11" i="5"/>
  <c r="L19" i="4"/>
  <c r="J8" i="5"/>
  <c r="M8" i="5" s="1"/>
  <c r="J16" i="5" l="1"/>
  <c r="N19" i="5"/>
  <c r="O19" i="5" s="1"/>
  <c r="M16" i="5"/>
  <c r="J17" i="5"/>
  <c r="J18" i="5" l="1"/>
  <c r="M18" i="5" s="1"/>
  <c r="M17" i="5"/>
</calcChain>
</file>

<file path=xl/comments1.xml><?xml version="1.0" encoding="utf-8"?>
<comments xmlns="http://schemas.openxmlformats.org/spreadsheetml/2006/main">
  <authors>
    <author>AMSU</author>
    <author>Москаленко Анна Юрьевна</author>
    <author>Тебиева Марина Анатольевна</author>
    <author>Лина</author>
  </authors>
  <commentList>
    <comment ref="J14" authorId="0" shapeId="0">
      <text>
        <r>
          <rPr>
            <b/>
            <sz val="8"/>
            <color indexed="81"/>
            <rFont val="Tahoma"/>
            <family val="2"/>
            <charset val="204"/>
          </rPr>
          <t>AMSU:</t>
        </r>
        <r>
          <rPr>
            <sz val="8"/>
            <color indexed="81"/>
            <rFont val="Tahoma"/>
            <family val="2"/>
            <charset val="204"/>
          </rPr>
          <t xml:space="preserve">
2765200-1442275(акцизы 2015г.)+2612900= 3935825
</t>
        </r>
      </text>
    </comment>
    <comment ref="J21" authorId="1" shapeId="0">
      <text>
        <r>
          <rPr>
            <b/>
            <sz val="10"/>
            <color indexed="81"/>
            <rFont val="Tahoma"/>
            <family val="2"/>
            <charset val="204"/>
          </rPr>
          <t>Москаленко Анна Юрьевна:</t>
        </r>
        <r>
          <rPr>
            <sz val="10"/>
            <color indexed="81"/>
            <rFont val="Tahoma"/>
            <family val="2"/>
            <charset val="204"/>
          </rPr>
          <t xml:space="preserve">
ФОТ запланированн на 12 месяцев</t>
        </r>
      </text>
    </comment>
    <comment ref="J26" authorId="2" shapeId="0">
      <text>
        <r>
          <rPr>
            <b/>
            <sz val="10"/>
            <color indexed="81"/>
            <rFont val="Tahoma"/>
            <family val="2"/>
            <charset val="204"/>
          </rPr>
          <t>Тебиева Марина Анатольевна:</t>
        </r>
        <r>
          <rPr>
            <sz val="10"/>
            <color indexed="81"/>
            <rFont val="Tahoma"/>
            <family val="2"/>
            <charset val="204"/>
          </rPr>
          <t xml:space="preserve">
ФОТ 628132,96 руб. (по штатному)</t>
        </r>
      </text>
    </comment>
    <comment ref="J29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Абон плата 4 номера + междугородная связь ( 4*309*18% +300*12мес.=21100руб.)
</t>
        </r>
      </text>
    </comment>
    <comment ref="J30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интернет тарифный план "UNLIM 2.0" 2360*12мес.= 28320,00руб.</t>
        </r>
      </text>
    </comment>
    <comment ref="J32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заправка картридже 3 притера-копира(1 *12 мес*400 руб=4800 руб.)
</t>
        </r>
      </text>
    </comment>
    <comment ref="J33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отправка электронной отчетности ИФНС, ПФР, росстат, ФСС 150 руб 1 файл *20 отчетов =3000,0 руб.
Информационно-консультационные услуги- 3000*12мес.=36000руб.
</t>
        </r>
      </text>
    </comment>
    <comment ref="J34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приобретение ИБП 4*2800=11,2
</t>
        </r>
      </text>
    </comment>
    <comment ref="J35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36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газопотребление за год 3,832*6,36=24371
</t>
        </r>
      </text>
    </comment>
    <comment ref="J37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электроэнергия АМС: расход 800КВт в месяц*12=9600КВт*5,50=52800</t>
        </r>
      </text>
    </comment>
    <comment ref="J38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аренда помещения 6372*12=76464</t>
        </r>
      </text>
    </comment>
    <comment ref="J41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профобслуживание газового оборудования за полугодие 990,26*2=1980,52 
</t>
        </r>
      </text>
    </comment>
    <comment ref="J42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подготовка проектно сметной докуменгтации</t>
        </r>
      </text>
    </comment>
    <comment ref="J43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Оплата по труд.договору водителю- 5965*27,1%(налоги)*12мес.=90978руб.18коп.
</t>
        </r>
      </text>
    </comment>
    <comment ref="J44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страхование гражданской ответственности автотранспорта 1 автомашины </t>
        </r>
      </text>
    </comment>
    <comment ref="J47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приобретение флеш.носителей 2*400=800, огнетушителей 4*800=3200</t>
        </r>
      </text>
    </comment>
    <comment ref="J48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Канцелярские товары:
бумага 5 пачек на квартал = 20*200=4000,00
бумага для факса 4 ролика*80=320
папка скоросшиватель 100*15=1500
файлы 1000 шт*1,5=1500
ластики, скобы, скрепки = 680
электролампочки,моющие. прочие хоз.товары=2000</t>
        </r>
      </text>
    </comment>
    <comment ref="J49" authorId="3" shapeId="0">
      <text>
        <r>
          <rPr>
            <sz val="8"/>
            <color indexed="81"/>
            <rFont val="Tahoma"/>
            <family val="2"/>
            <charset val="204"/>
          </rPr>
          <t xml:space="preserve">
бензин Аи-92 100л*12 мес=1200л*35,00=42000,00 руб.
</t>
        </r>
      </text>
    </comment>
    <comment ref="J50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Налог на имущество:
1500*4кв.=6000,00руб
</t>
        </r>
      </text>
    </comment>
    <comment ref="J5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Зарина:
транспортный налог - 500руб.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60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заправка картриджей
10*400руб.=4000руб.</t>
        </r>
      </text>
    </comment>
    <comment ref="J62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
картриджи 10шт*</t>
        </r>
        <r>
          <rPr>
            <sz val="8"/>
            <color indexed="81"/>
            <rFont val="Tahoma"/>
            <family val="2"/>
            <charset val="204"/>
          </rPr>
          <t xml:space="preserve">
1100руб.=11000руб.
</t>
        </r>
      </text>
    </comment>
    <comment ref="J6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Зарина:
на приобретение книжного шкафа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64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
Канцеляркие товары:
бумага-10п*200=2000руб.; 
ручки, скобы, скрепки-1000руб.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72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на ремонт дорог 
</t>
        </r>
      </text>
    </comment>
    <comment ref="J7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Зарина:
проектно-сметная документация 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8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Зарина:
дорожные знаки и разметки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86" authorId="1" shapeId="0">
      <text>
        <r>
          <rPr>
            <b/>
            <sz val="10"/>
            <color indexed="81"/>
            <rFont val="Tahoma"/>
            <family val="2"/>
            <charset val="204"/>
          </rPr>
          <t>Зарина:</t>
        </r>
        <r>
          <rPr>
            <sz val="10"/>
            <color indexed="81"/>
            <rFont val="Tahoma"/>
            <family val="2"/>
            <charset val="204"/>
          </rPr>
          <t xml:space="preserve">
ремонт насосов и водопроводных сетей</t>
        </r>
      </text>
    </comment>
    <comment ref="J87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приобретение насосов 2шт.*99000=198000руб</t>
        </r>
      </text>
    </comment>
    <comment ref="J88" authorId="1" shapeId="0">
      <text>
        <r>
          <rPr>
            <b/>
            <sz val="10"/>
            <color indexed="81"/>
            <rFont val="Tahoma"/>
            <family val="2"/>
            <charset val="204"/>
          </rPr>
          <t>Зарина:</t>
        </r>
        <r>
          <rPr>
            <sz val="10"/>
            <color indexed="81"/>
            <rFont val="Tahoma"/>
            <family val="2"/>
            <charset val="204"/>
          </rPr>
          <t xml:space="preserve">
приобретение электроприборов</t>
        </r>
      </text>
    </comment>
    <comment ref="J91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уличное освещение расход за год 43600*5,5=239800</t>
        </r>
      </text>
    </comment>
    <comment ref="J105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Уборка и вывоз мусора кладбища: (по труд.догору с апреля по октябрь) 15000*1,271*7мес.=133455</t>
        </r>
      </text>
    </comment>
    <comment ref="J106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материалы на ремонт ограждения кладбища, инвентарь на уборку территории</t>
        </r>
      </text>
    </comment>
    <comment ref="J108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Ремонт памятника
</t>
        </r>
      </text>
    </comment>
    <comment ref="J109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
Уборка территории памятника:(по труд.договорам</t>
        </r>
        <r>
          <rPr>
            <sz val="8"/>
            <color indexed="81"/>
            <rFont val="Tahoma"/>
            <family val="2"/>
            <charset val="204"/>
          </rPr>
          <t xml:space="preserve">
3чел.*5965*1,271*12мес.= 272934руб.)</t>
        </r>
      </text>
    </comment>
    <comment ref="J112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на материалы для ремонта памятника, инвентаря для уборки
</t>
        </r>
      </text>
    </comment>
    <comment ref="J114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ликвидация стихийных свалок: очистка 2 раза *50000= 100000руб.</t>
        </r>
      </text>
    </comment>
    <comment ref="J125" authorId="2" shapeId="0">
      <text>
        <r>
          <rPr>
            <b/>
            <sz val="10"/>
            <color indexed="81"/>
            <rFont val="Tahoma"/>
            <family val="2"/>
            <charset val="204"/>
          </rPr>
          <t>Тебиева Марина Анатольевна:</t>
        </r>
        <r>
          <rPr>
            <sz val="10"/>
            <color indexed="81"/>
            <rFont val="Tahoma"/>
            <family val="2"/>
            <charset val="204"/>
          </rPr>
          <t xml:space="preserve">
Запвланировано на 7,6 месяцев</t>
        </r>
      </text>
    </comment>
    <comment ref="J128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газопотребление СДК за год 29131*6,36=185273</t>
        </r>
      </text>
    </comment>
    <comment ref="J129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электроэнергия СДК расход за год 1400КВт *5,50=7700</t>
        </r>
      </text>
    </comment>
    <comment ref="J131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профобслуживание газового обоудования котельных на год 16554,97</t>
        </r>
      </text>
    </comment>
    <comment ref="J132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Договор ГПХ ведение бухгалтерского учета (с начислением на ФОТ)7100*1,271*12мес.=108289,00</t>
        </r>
      </text>
    </comment>
    <comment ref="J133" authorId="1" shapeId="0">
      <text>
        <r>
          <rPr>
            <b/>
            <sz val="10"/>
            <color indexed="81"/>
            <rFont val="Tahoma"/>
            <family val="2"/>
            <charset val="204"/>
          </rPr>
          <t>Москаленко Анна Юрьевна:</t>
        </r>
        <r>
          <rPr>
            <sz val="10"/>
            <color indexed="81"/>
            <rFont val="Tahoma"/>
            <family val="2"/>
            <charset val="204"/>
          </rPr>
          <t xml:space="preserve">
страхование по котельным
</t>
        </r>
      </text>
    </comment>
    <comment ref="J136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
канц.товары: бумага, ручки, карандаши, файлы - 6000руб.
Хоз.материалы-тряпки,веники,лампочки,замок,веники-4000руб.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137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налог на имущество:
820*4кв.=3280руб.</t>
        </r>
      </text>
    </comment>
    <comment ref="J141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
доплата к пенсии:
2чел*8767,18*12мес=210412руб.32коп.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144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Соц.выплата ветеранам к Дню Победы</t>
        </r>
      </text>
    </comment>
  </commentList>
</comments>
</file>

<file path=xl/comments2.xml><?xml version="1.0" encoding="utf-8"?>
<comments xmlns="http://schemas.openxmlformats.org/spreadsheetml/2006/main">
  <authors>
    <author>AMSU</author>
    <author>Москаленко Анна Юрьевна</author>
    <author>Тебиева Марина Анатольевна</author>
    <author>Лина</author>
  </authors>
  <commentList>
    <comment ref="J14" authorId="0" shapeId="0">
      <text>
        <r>
          <rPr>
            <b/>
            <sz val="8"/>
            <color indexed="81"/>
            <rFont val="Tahoma"/>
            <family val="2"/>
            <charset val="204"/>
          </rPr>
          <t>AMSU:</t>
        </r>
        <r>
          <rPr>
            <sz val="8"/>
            <color indexed="81"/>
            <rFont val="Tahoma"/>
            <family val="2"/>
            <charset val="204"/>
          </rPr>
          <t xml:space="preserve">
2765200-1442275(акцизы 2015г.)+2612900= 3935825
</t>
        </r>
      </text>
    </comment>
    <comment ref="J21" authorId="1" shapeId="0">
      <text>
        <r>
          <rPr>
            <b/>
            <sz val="10"/>
            <color indexed="81"/>
            <rFont val="Tahoma"/>
            <family val="2"/>
            <charset val="204"/>
          </rPr>
          <t>Москаленко Анна Юрьевна:</t>
        </r>
        <r>
          <rPr>
            <sz val="10"/>
            <color indexed="81"/>
            <rFont val="Tahoma"/>
            <family val="2"/>
            <charset val="204"/>
          </rPr>
          <t xml:space="preserve">
ФОТ запланированн на 12 месяцев</t>
        </r>
      </text>
    </comment>
    <comment ref="J26" authorId="2" shapeId="0">
      <text>
        <r>
          <rPr>
            <b/>
            <sz val="10"/>
            <color indexed="81"/>
            <rFont val="Tahoma"/>
            <family val="2"/>
            <charset val="204"/>
          </rPr>
          <t>Тебиева Марина Анатольевна:</t>
        </r>
        <r>
          <rPr>
            <sz val="10"/>
            <color indexed="81"/>
            <rFont val="Tahoma"/>
            <family val="2"/>
            <charset val="204"/>
          </rPr>
          <t xml:space="preserve">
ФОТ 628132,96 руб. (по штатному)</t>
        </r>
      </text>
    </comment>
    <comment ref="J29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Абон плата 4 номера + междугородная связь ( 4*309*18% +300*12мес.=21100руб.)
</t>
        </r>
      </text>
    </comment>
    <comment ref="J30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интернет тарифный план "UNLIM 2.0" 2360*12мес.= 28320,00руб.</t>
        </r>
      </text>
    </comment>
    <comment ref="J32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заправка картридже 3 притера-копира(1 *12 мес*400 руб=4800 руб.)
</t>
        </r>
      </text>
    </comment>
    <comment ref="J33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отправка электронной отчетности ИФНС, ПФР, росстат, ФСС 150 руб 1 файл *20 отчетов =3000,0 руб.
Информационно-консультационные услуги- 3000*12мес.=36000руб.
</t>
        </r>
      </text>
    </comment>
    <comment ref="J34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приобретение ИБП 4*2800=11,2
</t>
        </r>
      </text>
    </comment>
    <comment ref="J35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36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газопотребление за год 3,832*6,36=24371
</t>
        </r>
      </text>
    </comment>
    <comment ref="J37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электроэнергия АМС: расход 800КВт в месяц*12=9600КВт*5,50=52800</t>
        </r>
      </text>
    </comment>
    <comment ref="J38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аренда помещения 6372*12=76464</t>
        </r>
      </text>
    </comment>
    <comment ref="J41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профобслуживание газового оборудования за полугодие 990,26*2=1980,52 
</t>
        </r>
      </text>
    </comment>
    <comment ref="J42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подготовка проектно сметной докуменгтации</t>
        </r>
      </text>
    </comment>
    <comment ref="J43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Оплата по труд.договору водителю- 5965*27,1%(налоги)*12мес.=90978руб.18коп.
</t>
        </r>
      </text>
    </comment>
    <comment ref="J44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страхование гражданской ответственности автотранспорта 1 автомашины </t>
        </r>
      </text>
    </comment>
    <comment ref="J47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приобретение флеш.носителей 2*400=800, огнетушителей 4*800=3200</t>
        </r>
      </text>
    </comment>
    <comment ref="J48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Канцелярские товары:
бумага 5 пачек на квартал = 20*200=4000,00
бумага для факса 4 ролика*80=320
папка скоросшиватель 100*15=1500
файлы 1000 шт*1,5=1500
ластики, скобы, скрепки = 680
электролампочки,моющие. прочие хоз.товары=2000</t>
        </r>
      </text>
    </comment>
    <comment ref="J49" authorId="3" shapeId="0">
      <text>
        <r>
          <rPr>
            <sz val="8"/>
            <color indexed="81"/>
            <rFont val="Tahoma"/>
            <family val="2"/>
            <charset val="204"/>
          </rPr>
          <t xml:space="preserve">
бензин Аи-92 100л*12 мес=1200л*35,00=42000,00 руб.
</t>
        </r>
      </text>
    </comment>
    <comment ref="J50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Налог на имущество:
1500*4кв.=6000,00руб
</t>
        </r>
      </text>
    </comment>
    <comment ref="J5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Зарина:
транспортный налог - 500руб.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60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заправка картриджей
10*400руб.=4000руб.</t>
        </r>
      </text>
    </comment>
    <comment ref="J62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
картриджи 10шт*</t>
        </r>
        <r>
          <rPr>
            <sz val="8"/>
            <color indexed="81"/>
            <rFont val="Tahoma"/>
            <family val="2"/>
            <charset val="204"/>
          </rPr>
          <t xml:space="preserve">
1100руб.=11000руб.
</t>
        </r>
      </text>
    </comment>
    <comment ref="J6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Зарина:
на приобретение книжного шкафа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64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
Канцеляркие товары:
бумага-10п*200=2000руб.; 
ручки, скобы, скрепки-1000руб.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72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на ремонт дорог 
</t>
        </r>
      </text>
    </comment>
    <comment ref="J7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Зарина:
проектно-сметная документация 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8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Зарина:
дорожные знаки и разметки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86" authorId="1" shapeId="0">
      <text>
        <r>
          <rPr>
            <b/>
            <sz val="10"/>
            <color indexed="81"/>
            <rFont val="Tahoma"/>
            <family val="2"/>
            <charset val="204"/>
          </rPr>
          <t>Зарина:</t>
        </r>
        <r>
          <rPr>
            <sz val="10"/>
            <color indexed="81"/>
            <rFont val="Tahoma"/>
            <family val="2"/>
            <charset val="204"/>
          </rPr>
          <t xml:space="preserve">
ремонт насосов на башне</t>
        </r>
      </text>
    </comment>
    <comment ref="J87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приобретение насосов 2шт.*99000=198000руб</t>
        </r>
      </text>
    </comment>
    <comment ref="J88" authorId="1" shapeId="0">
      <text>
        <r>
          <rPr>
            <b/>
            <sz val="10"/>
            <color indexed="81"/>
            <rFont val="Tahoma"/>
            <family val="2"/>
            <charset val="204"/>
          </rPr>
          <t>Зарина:</t>
        </r>
        <r>
          <rPr>
            <sz val="10"/>
            <color indexed="81"/>
            <rFont val="Tahoma"/>
            <family val="2"/>
            <charset val="204"/>
          </rPr>
          <t xml:space="preserve">
приобретение электроприборов</t>
        </r>
      </text>
    </comment>
    <comment ref="J91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уличное освещение расход за год 43600*5,5=239800</t>
        </r>
      </text>
    </comment>
    <comment ref="J105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Уборка и вывоз мусора кладбища: (по труд.догору с апреля по октябрь) 15000*1,271*7мес.=133455</t>
        </r>
      </text>
    </comment>
    <comment ref="J106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материалы на ремонт ограждения кладбища, инвентарь на уборку территории</t>
        </r>
      </text>
    </comment>
    <comment ref="J108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Ремонт памятника
</t>
        </r>
      </text>
    </comment>
    <comment ref="J109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
Уборка территории памятника:(по труд.договорам</t>
        </r>
        <r>
          <rPr>
            <sz val="8"/>
            <color indexed="81"/>
            <rFont val="Tahoma"/>
            <family val="2"/>
            <charset val="204"/>
          </rPr>
          <t xml:space="preserve">
3чел.*5965*1,271*12мес.= 272934руб.)</t>
        </r>
      </text>
    </comment>
    <comment ref="J112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на материалы для ремонта памятника, инвентаря для уборки
</t>
        </r>
      </text>
    </comment>
    <comment ref="J114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ликвидация стихийных свалок: очистка 2 раза *50000= 100000руб.</t>
        </r>
      </text>
    </comment>
    <comment ref="J125" authorId="2" shapeId="0">
      <text>
        <r>
          <rPr>
            <b/>
            <sz val="10"/>
            <color indexed="81"/>
            <rFont val="Tahoma"/>
            <family val="2"/>
            <charset val="204"/>
          </rPr>
          <t>Тебиева Марина Анатольевна:</t>
        </r>
        <r>
          <rPr>
            <sz val="10"/>
            <color indexed="81"/>
            <rFont val="Tahoma"/>
            <family val="2"/>
            <charset val="204"/>
          </rPr>
          <t xml:space="preserve">
Запвланировано на 7,6 месяцев</t>
        </r>
      </text>
    </comment>
    <comment ref="J128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газопотребление СДК за год 29131*6,36=185273</t>
        </r>
      </text>
    </comment>
    <comment ref="J129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электроэнергия СДК расход за год 1400КВт *5,50=7700</t>
        </r>
      </text>
    </comment>
    <comment ref="J131" authorId="3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профобслуживание газового обоудования котельных на год 16554,97</t>
        </r>
      </text>
    </comment>
    <comment ref="J132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Договор ГПХ ведение бухгалтерского учета (с начислением на ФОТ)7100*1,271*12мес.=108289,00</t>
        </r>
      </text>
    </comment>
    <comment ref="J133" authorId="1" shapeId="0">
      <text>
        <r>
          <rPr>
            <b/>
            <sz val="10"/>
            <color indexed="81"/>
            <rFont val="Tahoma"/>
            <family val="2"/>
            <charset val="204"/>
          </rPr>
          <t>Москаленко Анна Юрьевна:</t>
        </r>
        <r>
          <rPr>
            <sz val="10"/>
            <color indexed="81"/>
            <rFont val="Tahoma"/>
            <family val="2"/>
            <charset val="204"/>
          </rPr>
          <t xml:space="preserve">
страхование по котельным
</t>
        </r>
      </text>
    </comment>
    <comment ref="J136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
канц.товары: бумага, ручки, карандаши, файлы - 6000руб.
Хоз.материалы-тряпки,веники,лампочки,замок,веники-4000руб.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137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налог на имущество:
820*4кв.=3280руб.</t>
        </r>
      </text>
    </comment>
    <comment ref="J141" authorId="0" shapeId="0">
      <text>
        <r>
          <rPr>
            <b/>
            <sz val="8"/>
            <color indexed="81"/>
            <rFont val="Tahoma"/>
            <family val="2"/>
            <charset val="204"/>
          </rPr>
          <t>Зарина:
доплата к пенсии:
3чел*8767,18*12мес=315618,48руб.</t>
        </r>
      </text>
    </comment>
    <comment ref="J144" authorId="3" shapeId="0">
      <text>
        <r>
          <rPr>
            <b/>
            <sz val="8"/>
            <color indexed="81"/>
            <rFont val="Tahoma"/>
            <family val="2"/>
            <charset val="204"/>
          </rPr>
          <t>Зарина:</t>
        </r>
        <r>
          <rPr>
            <sz val="8"/>
            <color indexed="81"/>
            <rFont val="Tahoma"/>
            <family val="2"/>
            <charset val="204"/>
          </rPr>
          <t xml:space="preserve">
Соц.выплата ветеранам к Дню Победы</t>
        </r>
      </text>
    </comment>
  </commentList>
</comments>
</file>

<file path=xl/comments3.xml><?xml version="1.0" encoding="utf-8"?>
<comments xmlns="http://schemas.openxmlformats.org/spreadsheetml/2006/main">
  <authors>
    <author>Москаленко Анна Юрьевна</author>
    <author>Москаленко Анна</author>
    <author>Лина</author>
    <author>AMSU</author>
    <author>User</author>
    <author>Эксмперт</author>
  </authors>
  <commentList>
    <comment ref="J21" authorId="0" shapeId="0">
      <text>
        <r>
          <rPr>
            <b/>
            <sz val="10"/>
            <color indexed="81"/>
            <rFont val="Tahoma"/>
            <family val="2"/>
            <charset val="204"/>
          </rPr>
          <t>Москаленко Анна Юрьевна:</t>
        </r>
        <r>
          <rPr>
            <sz val="10"/>
            <color indexed="81"/>
            <rFont val="Tahoma"/>
            <family val="2"/>
            <charset val="204"/>
          </rPr>
          <t xml:space="preserve">
ФОТ запланированн на 9 месяцев </t>
        </r>
      </text>
    </comment>
    <comment ref="K21" authorId="0" shapeId="0">
      <text>
        <r>
          <rPr>
            <b/>
            <sz val="10"/>
            <color indexed="81"/>
            <rFont val="Tahoma"/>
            <family val="2"/>
            <charset val="204"/>
          </rPr>
          <t>Москаленко Анна Юрьевна:</t>
        </r>
        <r>
          <rPr>
            <sz val="10"/>
            <color indexed="81"/>
            <rFont val="Tahoma"/>
            <family val="2"/>
            <charset val="204"/>
          </rPr>
          <t xml:space="preserve">
ФОТ запланированн на  6 месяцев </t>
        </r>
      </text>
    </comment>
    <comment ref="L21" authorId="0" shapeId="0">
      <text>
        <r>
          <rPr>
            <b/>
            <sz val="10"/>
            <color indexed="81"/>
            <rFont val="Tahoma"/>
            <family val="2"/>
            <charset val="204"/>
          </rPr>
          <t>Москаленко Анна Юрьевна:</t>
        </r>
        <r>
          <rPr>
            <sz val="10"/>
            <color indexed="81"/>
            <rFont val="Tahoma"/>
            <family val="2"/>
            <charset val="204"/>
          </rPr>
          <t xml:space="preserve">
ФОТ запланированн на 6 месяцев </t>
        </r>
      </text>
    </comment>
    <comment ref="J26" authorId="1" shapeId="0">
      <text>
        <r>
          <rPr>
            <b/>
            <sz val="9"/>
            <color indexed="81"/>
            <rFont val="Tahoma"/>
            <family val="2"/>
            <charset val="204"/>
          </rPr>
          <t>Москаленко Анна:</t>
        </r>
        <r>
          <rPr>
            <sz val="9"/>
            <color indexed="81"/>
            <rFont val="Tahoma"/>
            <family val="2"/>
            <charset val="204"/>
          </rPr>
          <t xml:space="preserve">
по штатному (запланирован за 6 мес.без бухг.</t>
        </r>
      </text>
    </comment>
    <comment ref="K26" authorId="1" shapeId="0">
      <text>
        <r>
          <rPr>
            <b/>
            <sz val="9"/>
            <color indexed="81"/>
            <rFont val="Tahoma"/>
            <family val="2"/>
            <charset val="204"/>
          </rPr>
          <t>Москаленко Анна:</t>
        </r>
        <r>
          <rPr>
            <sz val="9"/>
            <color indexed="81"/>
            <rFont val="Tahoma"/>
            <family val="2"/>
            <charset val="204"/>
          </rPr>
          <t xml:space="preserve">
по штатному (запланирован за 6 мес.без бухг.</t>
        </r>
      </text>
    </comment>
    <comment ref="L26" authorId="1" shapeId="0">
      <text>
        <r>
          <rPr>
            <b/>
            <sz val="9"/>
            <color indexed="81"/>
            <rFont val="Tahoma"/>
            <family val="2"/>
            <charset val="204"/>
          </rPr>
          <t>Москаленко Анна:</t>
        </r>
        <r>
          <rPr>
            <sz val="9"/>
            <color indexed="81"/>
            <rFont val="Tahoma"/>
            <family val="2"/>
            <charset val="204"/>
          </rPr>
          <t xml:space="preserve">
по штатному (запланирован за 6 мес.без бухг.</t>
        </r>
      </text>
    </comment>
    <comment ref="J29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Абон плата 4 номера + междугородная связь ( 4*315*18% +300=1786,8 *12=21441,6*108,6%=23285,58
</t>
        </r>
      </text>
    </comment>
    <comment ref="K29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Абон плата 4 номера + междугородная связь ( 4*315*18% +300=1786,8 *12=21441,6*106,8%=22899,63
</t>
        </r>
      </text>
    </comment>
    <comment ref="L29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Абон плата 4 номера + междугородная связь ( 4*315*18% +300=1786,8 *12=21441,6*106,2%=22770,98
</t>
        </r>
      </text>
    </comment>
    <comment ref="J30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интернет тарифный план "UNLIM 2.0" 2360*12мес.= 28320,00руб.*108,6%=30755,52</t>
        </r>
      </text>
    </comment>
    <comment ref="K30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интернет тарифный план "UNLIM 2.0" 2360*12мес.= 28320,00руб.*106,8%=30245,76</t>
        </r>
      </text>
    </comment>
    <comment ref="L30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интернет тарифный план "UNLIM 2.0" 2360*12мес.= 28320,00руб.*106,2%=30075,84</t>
        </r>
      </text>
    </comment>
    <comment ref="J35" authorId="3" shapeId="0">
      <text>
        <r>
          <rPr>
            <b/>
            <sz val="9"/>
            <color indexed="81"/>
            <rFont val="Tahoma"/>
            <family val="2"/>
            <charset val="204"/>
          </rPr>
          <t>Сапура:</t>
        </r>
        <r>
          <rPr>
            <sz val="9"/>
            <color indexed="81"/>
            <rFont val="Tahoma"/>
            <family val="2"/>
            <charset val="204"/>
          </rPr>
          <t xml:space="preserve">
заправка картриджей 3 принтера(2 *12 мес*400 руб=9600 руб.)</t>
        </r>
      </text>
    </comment>
    <comment ref="K35" authorId="3" shapeId="0">
      <text>
        <r>
          <rPr>
            <b/>
            <sz val="9"/>
            <color indexed="81"/>
            <rFont val="Tahoma"/>
            <family val="2"/>
            <charset val="204"/>
          </rPr>
          <t>Сапура:</t>
        </r>
        <r>
          <rPr>
            <sz val="9"/>
            <color indexed="81"/>
            <rFont val="Tahoma"/>
            <family val="2"/>
            <charset val="204"/>
          </rPr>
          <t xml:space="preserve">
заправка картриджей 3 принтера(2 *12 мес*400 руб=9600 руб.)</t>
        </r>
      </text>
    </comment>
    <comment ref="L35" authorId="3" shapeId="0">
      <text>
        <r>
          <rPr>
            <b/>
            <sz val="9"/>
            <color indexed="81"/>
            <rFont val="Tahoma"/>
            <family val="2"/>
            <charset val="204"/>
          </rPr>
          <t>Сапура:</t>
        </r>
        <r>
          <rPr>
            <sz val="9"/>
            <color indexed="81"/>
            <rFont val="Tahoma"/>
            <family val="2"/>
            <charset val="204"/>
          </rPr>
          <t xml:space="preserve">
заправка картриджей 3 принтера(2 *12 мес*400 руб=9600 руб.)</t>
        </r>
      </text>
    </comment>
    <comment ref="J36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Сапура: </t>
        </r>
        <r>
          <rPr>
            <sz val="9"/>
            <color indexed="81"/>
            <rFont val="Tahoma"/>
            <family val="2"/>
            <charset val="204"/>
          </rPr>
          <t xml:space="preserve">
ремонт автомобиля-30000р.</t>
        </r>
      </text>
    </comment>
    <comment ref="K36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Сапура: </t>
        </r>
        <r>
          <rPr>
            <sz val="9"/>
            <color indexed="81"/>
            <rFont val="Tahoma"/>
            <family val="2"/>
            <charset val="204"/>
          </rPr>
          <t xml:space="preserve">
ремонт автомобиля-30000р.</t>
        </r>
      </text>
    </comment>
    <comment ref="L36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Сапура: </t>
        </r>
        <r>
          <rPr>
            <sz val="9"/>
            <color indexed="81"/>
            <rFont val="Tahoma"/>
            <family val="2"/>
            <charset val="204"/>
          </rPr>
          <t xml:space="preserve">
ремонт автомобиля-30000р.</t>
        </r>
      </text>
    </comment>
    <comment ref="J37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тех.обслуж.служебного автомобиля за год -40000 р.( 8л.масла и 6 фильтров)
</t>
        </r>
      </text>
    </comment>
    <comment ref="K37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тех.обслуж.служебного автомобиля за год -10000 р.( 8л.масла и 6 фильтров)
</t>
        </r>
      </text>
    </comment>
    <comment ref="L37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тех.обслуж.служебного автомобиля за год -10000 р.( 8л.масла и 6 фильтров)
</t>
        </r>
      </text>
    </comment>
    <comment ref="J38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страхование гражданской ответственности автотранспорта 1 автомашины </t>
        </r>
      </text>
    </comment>
    <comment ref="K38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страхование гражданской ответственности автотранспорта 1 автомашины </t>
        </r>
      </text>
    </comment>
    <comment ref="L38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страхование гражданской ответственности автотранспорта 1 автомашины </t>
        </r>
      </text>
    </comment>
    <comment ref="J39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Размещение официальной информации в ИИЦ Моздокский вестник - 5320р.
отправка электронной отчетности ИФНС, ПФР 150 руб 1 файл *30 отчетов =4500,0 руб.
Программное обеспечение(Антивирус Касперского)- 1200,0 руб.*4 =4800,0 руб.
Информационно-консультационные услуги- 3000*12мес.=36000руб.
Оплата по труд.договору водителю- 7500*27,1%=9532,5*12=114390р.</t>
        </r>
      </text>
    </comment>
    <comment ref="K39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Размещение официальной информации в ИИЦ Моздокский вестник - 5320р.
отправка электронной отчетности ИФНС, ПФР 150 руб 1 файл *30 отчетов =4500,0 руб.
Программное обеспечение(Антивирус Касперского)- 1200,0 руб.*4 =4800,0 руб.
Информационно-консультационные услуги- 3000*12мес.=36000руб.
Оплата по труд.договору водителю- 7500*27,1%=9532,5*12=114390р.</t>
        </r>
      </text>
    </comment>
    <comment ref="L39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Размещение официальной информации в ИИЦ Моздокский вестник - 5320р.
отправка электронной отчетности ИФНС, ПФР 150 руб 1 файл *30 отчетов =4500,0 руб.
Программное обеспечение(Антивирус Касперского)- 1200,0 руб.*4 =4800,0 руб.
Информационно-консультационные услуги- 3000*12мес.=36000руб.
Оплата по труд.договору водителю- 7500*27,1%=9532,5*12=114390р.</t>
        </r>
      </text>
    </comment>
    <comment ref="J40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приобретение флеш.носителей 3*450=11350
покупка сканеров и другой оргтехники 40000</t>
        </r>
      </text>
    </comment>
    <comment ref="K40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приобретение флеш.носителей 3*450=1350 руб.</t>
        </r>
      </text>
    </comment>
    <comment ref="L40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приобретение флеш.носителей 3*450=1350 руб.</t>
        </r>
      </text>
    </comment>
    <comment ref="J41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Канцелярские товары:
бумага  5*258*4кв.=5160,00
авторучки на год 30*15=450
гелевые ручки 8*32=256
карандаши =10*20=200
скоросшиватель 200*15=3000
бумага для заметок 5 блоков *50=250
файлы 500 шт*2,0=1000
ластики, скобы, скрепки,клей,скотч,выделители,корректирующая жидкость = 1000
календари 3*130=390
тетрадь 80 листов -2*90=180
тетрадь 96л.-3*80=240
папка скоросшиватель А4 -30*10=300
линейка-5*20=100
электролампочки,моющие. прочие хоз.товары=1000
 картриджи 4 штуки*1200=4800
</t>
        </r>
      </text>
    </comment>
    <comment ref="K41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Канцелярские товары:
бумага  5*258*4кв.=5160,00
авторучки на год 30*15=450
гелевые ручки 8*32=256
карандаши =10*20=200
скоросшиватель 200*15=3000
бумага для заметок 5 блоков *50=250
файлы 500 шт*2,0=1000
ластики, скобы, скрепки,клей,скотч,выделители,корректирующая жидкость = 1000
календари 3*130=390
тетрадь 80 листов -2*90=180
тетрадь 96л.-3*80=240
папка скоросшиватель А4 -30*10=300
линейка-5*20=100
электролампочки,моющие. прочие хоз.товары=1000
 картриджи 4 штуки*1200=4800
</t>
        </r>
      </text>
    </comment>
    <comment ref="L41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Канцелярские товары:
бумага  5*258*4кв.=5160,00
авторучки на год 30*15=450
гелевые ручки 8*32=256
карандаши =10*20=200
скоросшиватель 200*15=3000
бумага для заметок 5 блоков *50=250
файлы 500 шт*2,0=1000
ластики, скобы, скрепки,клей,скотч,выделители,корректирующая жидкость = 1000
календари 3*130=390
тетрадь 80 листов -2*90=180
тетрадь 96л.-3*80=240
папка скоросшиватель А4 -30*10=300
линейка-5*20=100
электролампочки,моющие. прочие хоз.товары=1000
 картриджи 4 штуки*1200=4800
</t>
        </r>
      </text>
    </comment>
    <comment ref="J42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7,6 л./100 км.*15790=1200 л.в год ,
бензин Аи-92 100л*12 мес=1200л*36,20=43440,00руб.*8,6%=47175,84руб.
</t>
        </r>
      </text>
    </comment>
    <comment ref="K42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бензин Аи-92 100л*12 мес=1200л*36,20=43440,00руб.*6,8%=46393,92руб.
</t>
        </r>
      </text>
    </comment>
    <comment ref="L42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бензин Аи-92 100л*12 мес=1200л*36,20=43440,00руб.*6,2%=46133,28руб.
</t>
        </r>
      </text>
    </comment>
    <comment ref="J43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Налог на имущество 4кв.*1500=6000 руб.</t>
        </r>
      </text>
    </comment>
    <comment ref="K43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Налог на имущество 4кв.*1500=6000 руб.</t>
        </r>
      </text>
    </comment>
    <comment ref="L43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Налог на имущество 4кв.*1500=6000 руб.</t>
        </r>
      </text>
    </comment>
    <comment ref="J44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Транспортный налог 600*1=600р.</t>
        </r>
      </text>
    </comment>
    <comment ref="K44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Транспортный налог 600*1=600р.</t>
        </r>
      </text>
    </comment>
    <comment ref="L44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Транспортный налог 600*1=600р.</t>
        </r>
      </text>
    </comment>
    <comment ref="J50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канцелярские принадлежности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Канцелярские товары:
бумага  5*258*4кв.=5160,00
авторучки на год 10*15=150
гелевые ручки 10*35=350
клей,скотч,выделители,корректирующая жидкость,скобы,ластики,точилки-2000
картриджи 5 штук*1200=6000
заправка картриджей принтера (1*12 кв.*400 руб=4800 руб.).
Программное обеспечение(Антивирус Касперского)- 1100,0 руб.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Канцелярские товары:
бумага  5*258*4кв.=5160,00
авторучки на год 10*15=150
гелевые ручки 10*35=350
клей,скотч,выделители,корректирующая жидкость,скобы,ластики,точилки-2000
картриджи 5 штук*1200=6000
заправка картриджей принтера (1*12 кв.*400 руб=4800 руб.).
Программное обеспечение(Антивирус Касперского)- 1100,0 руб.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Канцелярские товары:
бумага  5*258*4кв.=5160,00
авторучки на год 10*15=150
гелевые ручки 10*35=350
клей,скотч,выделители,корректирующая жидкость,скобы,ластики,точилки-2000
картриджи 5 штук*1200=6000
заправка картриджей принтера (1*12 кв.*400 руб=4800 руб.).
Программное обеспечение(Антивирус Касперского)- 1100,0 руб.</t>
        </r>
      </text>
    </comment>
    <comment ref="J63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Материальное стимулирование ДНД</t>
        </r>
      </text>
    </comment>
    <comment ref="J68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Текущий ремонт дорог</t>
        </r>
      </text>
    </comment>
    <comment ref="K68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Текущий ремонт дорог</t>
        </r>
      </text>
    </comment>
    <comment ref="L68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Текущий ремонт дорог</t>
        </r>
      </text>
    </comment>
    <comment ref="J73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тех.и кадастровых паспортов автомобильных дорог</t>
        </r>
      </text>
    </comment>
    <comment ref="K73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тех.и кадастровых паспортов автомобильных дорог</t>
        </r>
      </text>
    </comment>
    <comment ref="L73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тех.и кадастровых паспортов автомобильных дорог</t>
        </r>
      </text>
    </comment>
    <comment ref="J76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нанесение разметки на искусственные неровности, 
Знаки по ул.Космодемьянской </t>
        </r>
      </text>
    </comment>
    <comment ref="K76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нанесение разметки на искусственные неровности</t>
        </r>
      </text>
    </comment>
    <comment ref="L76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нанесение разметки на искусственные неровности</t>
        </r>
      </text>
    </comment>
    <comment ref="J79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Оплата труда по договору уборка территории автобусных остановок -7500*1,271*12=114390,00 руб.</t>
        </r>
      </text>
    </comment>
    <comment ref="J81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нарезка кюветов, заравнивание дорог, </t>
        </r>
      </text>
    </comment>
    <comment ref="J84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Реализация генерального плана поселений</t>
        </r>
      </text>
    </comment>
    <comment ref="K84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Реализация генерального плана поселений</t>
        </r>
      </text>
    </comment>
    <comment ref="L84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Реализация генерального плана поселений</t>
        </r>
      </text>
    </comment>
    <comment ref="J89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ремонт насосов на башне - 100 000р.
Ремонт уличного освещения по договору-7500*1,271*12=114390 р.</t>
        </r>
      </text>
    </comment>
    <comment ref="K89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ремонт насосов на башне</t>
        </r>
      </text>
    </comment>
    <comment ref="L89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ремонт насосов на башне</t>
        </r>
      </text>
    </comment>
    <comment ref="J91" authorId="5" shapeId="0">
      <text>
        <r>
          <rPr>
            <b/>
            <sz val="9"/>
            <color indexed="81"/>
            <rFont val="Tahoma"/>
            <family val="2"/>
            <charset val="204"/>
          </rPr>
          <t>Сапура: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насосов 2шт.*99000=250руб
</t>
        </r>
      </text>
    </comment>
    <comment ref="K91" authorId="5" shapeId="0">
      <text>
        <r>
          <rPr>
            <b/>
            <sz val="9"/>
            <color indexed="81"/>
            <rFont val="Tahoma"/>
            <family val="2"/>
            <charset val="204"/>
          </rPr>
          <t>Сапура: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насосов 2шт.*99000=198000руб
приобретение светильников 50шт.*1200=60000руб.</t>
        </r>
      </text>
    </comment>
    <comment ref="L91" authorId="5" shapeId="0">
      <text>
        <r>
          <rPr>
            <b/>
            <sz val="9"/>
            <color indexed="81"/>
            <rFont val="Tahoma"/>
            <family val="2"/>
            <charset val="204"/>
          </rPr>
          <t>Сапура: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насосов 2шт.*99000=198000руб
приобретение светильников 50шт.*1200=60000руб.</t>
        </r>
      </text>
    </comment>
    <comment ref="J92" authorId="0" shapeId="0">
      <text>
        <r>
          <rPr>
            <b/>
            <sz val="10"/>
            <color indexed="81"/>
            <rFont val="Tahoma"/>
            <family val="2"/>
            <charset val="204"/>
          </rPr>
          <t>Сапура:</t>
        </r>
        <r>
          <rPr>
            <sz val="10"/>
            <color indexed="81"/>
            <rFont val="Tahoma"/>
            <family val="2"/>
            <charset val="204"/>
          </rPr>
          <t xml:space="preserve">
приобретение электроприборов (лампочки,прожектор,таймер,счетчик "Меркурий", контактор)</t>
        </r>
      </text>
    </comment>
    <comment ref="K92" authorId="0" shapeId="0">
      <text>
        <r>
          <rPr>
            <b/>
            <sz val="10"/>
            <color indexed="81"/>
            <rFont val="Tahoma"/>
            <family val="2"/>
            <charset val="204"/>
          </rPr>
          <t>Сапура:</t>
        </r>
        <r>
          <rPr>
            <sz val="10"/>
            <color indexed="81"/>
            <rFont val="Tahoma"/>
            <family val="2"/>
            <charset val="204"/>
          </rPr>
          <t xml:space="preserve">
приобретение электроприборов (лампочки,прожектор,таймер,счетчик "Меркурий", контактор)</t>
        </r>
      </text>
    </comment>
    <comment ref="L92" authorId="0" shapeId="0">
      <text>
        <r>
          <rPr>
            <b/>
            <sz val="10"/>
            <color indexed="81"/>
            <rFont val="Tahoma"/>
            <family val="2"/>
            <charset val="204"/>
          </rPr>
          <t>Сапура:</t>
        </r>
        <r>
          <rPr>
            <sz val="10"/>
            <color indexed="81"/>
            <rFont val="Tahoma"/>
            <family val="2"/>
            <charset val="204"/>
          </rPr>
          <t xml:space="preserve">
приобретение электроприборов (лампочки,прожектор,таймер,счетчик "Меркурий", контактор)</t>
        </r>
      </text>
    </comment>
    <comment ref="J95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уличное освещение расход за год 56650Квт.*5,52*108,1%=338037,35</t>
        </r>
      </text>
    </comment>
    <comment ref="K95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уличное освещение расход за год 56650Квт.*5,52*107,9%=337411,93</t>
        </r>
      </text>
    </comment>
    <comment ref="L95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уличное освещение расход за год 56650Квт.*5,52*107,9%=337411,93</t>
        </r>
      </text>
    </comment>
    <comment ref="J97" authorId="2" shapeId="0">
      <text>
        <r>
          <rPr>
            <sz val="8"/>
            <color indexed="81"/>
            <rFont val="Tahoma"/>
            <family val="2"/>
            <charset val="204"/>
          </rPr>
          <t>материалы на ремонт ограждения кладбища, инвентарь на уборку территории</t>
        </r>
      </text>
    </comment>
    <comment ref="K97" authorId="2" shapeId="0">
      <text>
        <r>
          <rPr>
            <sz val="8"/>
            <color indexed="81"/>
            <rFont val="Tahoma"/>
            <family val="2"/>
            <charset val="204"/>
          </rPr>
          <t>материалы на ремонт ограждения кладбища, инвентарь на уборку территории</t>
        </r>
      </text>
    </comment>
    <comment ref="L97" authorId="2" shapeId="0">
      <text>
        <r>
          <rPr>
            <sz val="8"/>
            <color indexed="81"/>
            <rFont val="Tahoma"/>
            <family val="2"/>
            <charset val="204"/>
          </rPr>
          <t>материалы на ремонт ограждения кладбища, инвентарь на уборку территории</t>
        </r>
      </text>
    </comment>
    <comment ref="J100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Уборка территории памятника в месяц 7500*27,1%(налоги)*12мес.=114390руб.*2чел.=228780 руб.
</t>
        </r>
      </text>
    </comment>
    <comment ref="K100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Уборка территории памятника в месяц 7500*27,1%(налоги)*12мес.=114390руб.*3чел.=343170 руб.
</t>
        </r>
      </text>
    </comment>
    <comment ref="L100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Уборка территории памятника в месяц 7500*27,1%(налоги)*12мес.=114390руб.*3чел.=343170 руб.
</t>
        </r>
      </text>
    </comment>
    <comment ref="J102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Ремонт памятника оплата труда по договору 51750.00*1,271=65774,25</t>
        </r>
      </text>
    </comment>
    <comment ref="K102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Ремонт памятника</t>
        </r>
      </text>
    </comment>
    <comment ref="L102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Ремонт памятника</t>
        </r>
      </text>
    </comment>
    <comment ref="J103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Сапура:
</t>
        </r>
        <r>
          <rPr>
            <sz val="9"/>
            <color indexed="81"/>
            <rFont val="Tahoma"/>
            <family val="2"/>
            <charset val="204"/>
          </rPr>
          <t>приобретение стройматериалов,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инвентаря для уборки мемориала </t>
        </r>
      </text>
    </comment>
    <comment ref="K103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Сапура:
</t>
        </r>
        <r>
          <rPr>
            <sz val="9"/>
            <color indexed="81"/>
            <rFont val="Tahoma"/>
            <family val="2"/>
            <charset val="204"/>
          </rPr>
          <t>приобретение стройматериалов,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инвентаря для уборки мемориала </t>
        </r>
      </text>
    </comment>
    <comment ref="L103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Сапура:
</t>
        </r>
        <r>
          <rPr>
            <sz val="9"/>
            <color indexed="81"/>
            <rFont val="Tahoma"/>
            <family val="2"/>
            <charset val="204"/>
          </rPr>
          <t>приобретение стройматериалов,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инвентаря для уборки мемориала </t>
        </r>
      </text>
    </comment>
    <comment ref="J105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ликвидация стихийных свалок: очистка 2 раза *50000= 100000руб.</t>
        </r>
      </text>
    </comment>
    <comment ref="K105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ликвидация стихийных свалок: очистка 2 раза *50000= 100000руб.</t>
        </r>
      </text>
    </comment>
    <comment ref="L105" authorId="2" shapeId="0">
      <text>
        <r>
          <rPr>
            <b/>
            <sz val="8"/>
            <color indexed="81"/>
            <rFont val="Tahoma"/>
            <family val="2"/>
            <charset val="204"/>
          </rPr>
          <t>Сапура:</t>
        </r>
        <r>
          <rPr>
            <sz val="8"/>
            <color indexed="81"/>
            <rFont val="Tahoma"/>
            <family val="2"/>
            <charset val="204"/>
          </rPr>
          <t xml:space="preserve">
ликвидация стихийных свалок: очистка 2 раза *50000= 100000руб.</t>
        </r>
      </text>
    </comment>
    <comment ref="J121" authorId="4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оплата за электроэнер.550</t>
        </r>
      </text>
    </comment>
    <comment ref="J124" authorId="2" shapeId="0">
      <text>
        <r>
          <rPr>
            <b/>
            <sz val="8"/>
            <color indexed="81"/>
            <rFont val="Tahoma"/>
            <family val="2"/>
            <charset val="204"/>
          </rPr>
          <t>Айгуль:</t>
        </r>
        <r>
          <rPr>
            <sz val="8"/>
            <color indexed="81"/>
            <rFont val="Tahoma"/>
            <family val="2"/>
            <charset val="204"/>
          </rPr>
          <t xml:space="preserve">
отправка электронной отчетности ИФНС, ПФР, росстат, ФСС 150 руб 1 файл *20 отчетов =3000,0 руб.
Программное обеспечение(Антивирус Касперского)- 1200,0 руб.*4 =4800,0 руб.
Информационно-консультационные услуги- 3000*12мес.=36000руб
</t>
        </r>
      </text>
    </comment>
    <comment ref="K124" authorId="2" shapeId="0">
      <text>
        <r>
          <rPr>
            <b/>
            <sz val="8"/>
            <color indexed="81"/>
            <rFont val="Tahoma"/>
            <family val="2"/>
            <charset val="204"/>
          </rPr>
          <t>Айгуль:</t>
        </r>
        <r>
          <rPr>
            <sz val="8"/>
            <color indexed="81"/>
            <rFont val="Tahoma"/>
            <family val="2"/>
            <charset val="204"/>
          </rPr>
          <t xml:space="preserve">
отправка электронной отчетности ИФНС, ПФР, росстат, ФСС 150 руб 1 файл *20 отчетов =3000,0 руб.
Программное обеспечение(Антивирус Касперского)- 1200,0 руб.*4 =4800,0 руб.
Информационно-консультационные услуги- 3000*12мес.=36000руб
</t>
        </r>
      </text>
    </comment>
    <comment ref="L124" authorId="2" shapeId="0">
      <text>
        <r>
          <rPr>
            <b/>
            <sz val="8"/>
            <color indexed="81"/>
            <rFont val="Tahoma"/>
            <family val="2"/>
            <charset val="204"/>
          </rPr>
          <t>Айгуль:</t>
        </r>
        <r>
          <rPr>
            <sz val="8"/>
            <color indexed="81"/>
            <rFont val="Tahoma"/>
            <family val="2"/>
            <charset val="204"/>
          </rPr>
          <t xml:space="preserve">
отправка электронной отчетности ИФНС, ПФР, росстат, ФСС 150 руб 1 файл *20 отчетов =3000,0 руб.
Программное обеспечение(Антивирус Касперского)- 1200,0 руб.*4 =4800,0 руб.
Информационно-консультационные услуги- 3000*12мес.=36000руб
</t>
        </r>
      </text>
    </comment>
    <comment ref="J126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стройматериалы - 20 000 руб.
канц.товары: бумага, ручки, карандаши, файлы - 10000руб.
Хоз.материалы-тряпки,веники,лампочки,замок,веники-4000руб.</t>
        </r>
      </text>
    </comment>
    <comment ref="K126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стройматериалы - 20 000 руб.
канц.товары: бумага, ручки, карандаши, файлы - 12600руб.
Хоз.материалы-тряпки,веники,лампочки,замок,веники-4000руб.</t>
        </r>
      </text>
    </comment>
    <comment ref="L126" authorId="4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стройматериалы - 20 000 руб.
канц.товары: бумага, ручки, карандаши, файлы - 10000руб.
Хоз.материалы-тряпки,веники,лампочки,замок,веники-4000руб.</t>
        </r>
      </text>
    </comment>
    <comment ref="J127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налог на имущество:
800*4кв.=3200руб.</t>
        </r>
      </text>
    </comment>
    <comment ref="K127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налог на имущество:
800*4кв.=3200руб.</t>
        </r>
      </text>
    </comment>
    <comment ref="L127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налог на имущество:
800*4кв.=3200руб.</t>
        </r>
      </text>
    </comment>
    <comment ref="J132" authorId="2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Доплата к пенсии муниципальным служащим 2 ед.*9117,86*12=218 828,64., 18422,85*12=221074,20 р.
</t>
        </r>
      </text>
    </comment>
    <comment ref="K132" authorId="2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Доплата к пенсии муниципальным служащим 2 ед.*9117,86*12=218 828,64., 18422,85*12=221074,20 р.
</t>
        </r>
      </text>
    </comment>
    <comment ref="L132" authorId="2" shapeId="0">
      <text>
        <r>
          <rPr>
            <b/>
            <sz val="8"/>
            <color indexed="81"/>
            <rFont val="Tahoma"/>
            <family val="2"/>
            <charset val="204"/>
          </rPr>
          <t>Лина:</t>
        </r>
        <r>
          <rPr>
            <sz val="8"/>
            <color indexed="81"/>
            <rFont val="Tahoma"/>
            <family val="2"/>
            <charset val="204"/>
          </rPr>
          <t xml:space="preserve">
Доплата к пенсии муниципальным служащим 2 ед.*9117,86*12=218 828,64., 18422,85*12=221074,20 р.
</t>
        </r>
      </text>
    </comment>
    <comment ref="J135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Соц.выплата ветеранам к Дню Победы</t>
        </r>
      </text>
    </comment>
    <comment ref="K135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Соц.выплата ветеранам к Дню Победы</t>
        </r>
      </text>
    </comment>
    <comment ref="L135" authorId="3" shapeId="0">
      <text>
        <r>
          <rPr>
            <b/>
            <sz val="9"/>
            <color indexed="81"/>
            <rFont val="Tahoma"/>
            <family val="2"/>
            <charset val="204"/>
          </rPr>
          <t>AMSU:</t>
        </r>
        <r>
          <rPr>
            <sz val="9"/>
            <color indexed="81"/>
            <rFont val="Tahoma"/>
            <family val="2"/>
            <charset val="204"/>
          </rPr>
          <t xml:space="preserve">
Соц.выплата ветеранам к Дню Победы</t>
        </r>
      </text>
    </comment>
  </commentList>
</comments>
</file>

<file path=xl/sharedStrings.xml><?xml version="1.0" encoding="utf-8"?>
<sst xmlns="http://schemas.openxmlformats.org/spreadsheetml/2006/main" count="561" uniqueCount="204">
  <si>
    <t>План финансирования 2015 год</t>
  </si>
  <si>
    <t>Дотация</t>
  </si>
  <si>
    <t>Субвенция ВУС</t>
  </si>
  <si>
    <t>221.01</t>
  </si>
  <si>
    <t>221.02</t>
  </si>
  <si>
    <t>ППП - код</t>
  </si>
  <si>
    <t>ППП</t>
  </si>
  <si>
    <t>Раздел, подраздел - код</t>
  </si>
  <si>
    <t>Раздел, подраздел</t>
  </si>
  <si>
    <t>Целевая статья - код</t>
  </si>
  <si>
    <t>Целевая статья</t>
  </si>
  <si>
    <t>Вид расхода</t>
  </si>
  <si>
    <t>КОСГУ</t>
  </si>
  <si>
    <t>Вид целевых средств</t>
  </si>
  <si>
    <t>Функционирование высшего должностного лица субъекта Российской Федерации и муниципального образования</t>
  </si>
  <si>
    <t>Расходы на оплату труда работников органам местного самоуправления</t>
  </si>
  <si>
    <t>Функционирование Правительства Российской Федерации, высших органов исполнительной власти субъектов РФ, местных администраций</t>
  </si>
  <si>
    <t xml:space="preserve">Расходы на выплаты по оплате труда работников органов местного самоуправления </t>
  </si>
  <si>
    <t>Расходы на обеспечение функций органов местного самоуправления</t>
  </si>
  <si>
    <t>225.03</t>
  </si>
  <si>
    <t>225.01</t>
  </si>
  <si>
    <t>226.01</t>
  </si>
  <si>
    <t>310.01</t>
  </si>
  <si>
    <t>340.01</t>
  </si>
  <si>
    <t>223.03</t>
  </si>
  <si>
    <t>223.02</t>
  </si>
  <si>
    <t>224.01</t>
  </si>
  <si>
    <t>225.06</t>
  </si>
  <si>
    <t>226.09</t>
  </si>
  <si>
    <t>226.02</t>
  </si>
  <si>
    <t>340.04</t>
  </si>
  <si>
    <t>290.02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</si>
  <si>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</si>
  <si>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</si>
  <si>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Дорожное хозяйство</t>
  </si>
  <si>
    <t xml:space="preserve">Текущий ремонт и содержание автомобильных дорог </t>
  </si>
  <si>
    <t>Выполнение работ по разработке проектно-сметной документации</t>
  </si>
  <si>
    <t>226.06</t>
  </si>
  <si>
    <t xml:space="preserve">Организация безопасности дорожного движения </t>
  </si>
  <si>
    <t>Коммунальное хозяйство</t>
  </si>
  <si>
    <t>Благоустройство</t>
  </si>
  <si>
    <t>225.05</t>
  </si>
  <si>
    <t>Содержание и уборка памятников</t>
  </si>
  <si>
    <t>Культура</t>
  </si>
  <si>
    <t>Обеспечение учреждений культурно-досуговой деятельности и народного творчества за счет вышестоящего бюджета"</t>
  </si>
  <si>
    <t>Обеспечение учреждений культурно-досуговой деятельности и народного творчества за счет местного бюджета"</t>
  </si>
  <si>
    <t>Пенсионное обеспечение</t>
  </si>
  <si>
    <t>Физическая культура</t>
  </si>
  <si>
    <t>Факт 2014 год</t>
  </si>
  <si>
    <t>Мероприятия в области здравоохранения,спорта и физической культуры</t>
  </si>
  <si>
    <t>Ожидаемое исполнение 2015</t>
  </si>
  <si>
    <t>Проект 2016</t>
  </si>
  <si>
    <t>Доходы собственные</t>
  </si>
  <si>
    <t>Всего безвозмездные трансферты в т.ч.</t>
  </si>
  <si>
    <t>Субвенция СДК</t>
  </si>
  <si>
    <t>Кассовое исполнение на 01.10.2015</t>
  </si>
  <si>
    <t>Всего доходы</t>
  </si>
  <si>
    <t>%</t>
  </si>
  <si>
    <t>Дефицит (профицит)</t>
  </si>
  <si>
    <t>передаваемые всего</t>
  </si>
  <si>
    <t xml:space="preserve">  в том числе акцизы</t>
  </si>
  <si>
    <t>тыс. руб.</t>
  </si>
  <si>
    <t xml:space="preserve">Акцизы </t>
  </si>
  <si>
    <t>Расходы на уличное  освещение на территории сельского поселения</t>
  </si>
  <si>
    <t>изменить код в приказе во всех администрациях</t>
  </si>
  <si>
    <t>внести изменения в приказ по кодам</t>
  </si>
  <si>
    <t>Организация в границах поселений электро-тепло-,газо-и водоснабжения населения в пределах п.4 ст14</t>
  </si>
  <si>
    <t>Благоустройство территории поселений</t>
  </si>
  <si>
    <t>Организация сбора и вывоза бытовых отходов и мусора ( п.18 ст. 14)</t>
  </si>
  <si>
    <t>Содержание в надлежащем состоянии мест захоронения (п 22 ст.14)</t>
  </si>
  <si>
    <t>передаваемые полномочия</t>
  </si>
  <si>
    <t>Всего расходов:</t>
  </si>
  <si>
    <t>собственные расходы</t>
  </si>
  <si>
    <t>плановые собственные доходы</t>
  </si>
  <si>
    <t>проверка</t>
  </si>
  <si>
    <t>уменьшить собственные расходы</t>
  </si>
  <si>
    <t>Прогноз бюджета АМС Терского сельского поселения на 2016 год</t>
  </si>
  <si>
    <t>290.01</t>
  </si>
  <si>
    <t xml:space="preserve">     0412</t>
  </si>
  <si>
    <t>Мероприятия в области строительства, архитектуры и градостроительства</t>
  </si>
  <si>
    <t>9957200</t>
  </si>
  <si>
    <t>Земельные кадастровые расходы</t>
  </si>
  <si>
    <t xml:space="preserve">              244</t>
  </si>
  <si>
    <t xml:space="preserve">        0257030</t>
  </si>
  <si>
    <t>Прочие мероприятия по благоустройству</t>
  </si>
  <si>
    <t xml:space="preserve">            244</t>
  </si>
  <si>
    <t>222</t>
  </si>
  <si>
    <t>222.01</t>
  </si>
  <si>
    <t>226</t>
  </si>
  <si>
    <t>310</t>
  </si>
  <si>
    <t>340</t>
  </si>
  <si>
    <t>Р.236.2200/М538</t>
  </si>
  <si>
    <t>Субсидии на дорожную деятельность</t>
  </si>
  <si>
    <t xml:space="preserve">    0113</t>
  </si>
  <si>
    <t xml:space="preserve">  Другие общегосударственные вопросы</t>
  </si>
  <si>
    <t xml:space="preserve">          0427039</t>
  </si>
  <si>
    <t xml:space="preserve">     0309</t>
  </si>
  <si>
    <t>Защита населения и территории от чрезвычайных ситуаций природного и техногенного характера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</si>
  <si>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</si>
  <si>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     0312675</t>
  </si>
  <si>
    <t xml:space="preserve">         244</t>
  </si>
  <si>
    <t>Р.236.2675/М538</t>
  </si>
  <si>
    <t xml:space="preserve">        0247060</t>
  </si>
  <si>
    <t>Организация в границах поселения электро, тепло, газо и водоснабжения населения</t>
  </si>
  <si>
    <t>Иные бюджетные ассигнования</t>
  </si>
  <si>
    <t xml:space="preserve">    1003</t>
  </si>
  <si>
    <t>Социальное обеспечение населения</t>
  </si>
  <si>
    <t xml:space="preserve">Норматив Аппарат 2015 год </t>
  </si>
  <si>
    <t>Факт 2015 год</t>
  </si>
  <si>
    <t>План финансирования 2016 год</t>
  </si>
  <si>
    <t>Кассовое исполнение на 01.09.2016</t>
  </si>
  <si>
    <t>Ожидаемое исполнение 2016</t>
  </si>
  <si>
    <t>Проект 2017</t>
  </si>
  <si>
    <t>Проект 2018</t>
  </si>
  <si>
    <t>Проект 2019</t>
  </si>
  <si>
    <t>расчеты по доходам</t>
  </si>
  <si>
    <t>2017 год</t>
  </si>
  <si>
    <t>2018 год</t>
  </si>
  <si>
    <t>2019 год</t>
  </si>
  <si>
    <t xml:space="preserve">Норматив Аппарат 2016 год </t>
  </si>
  <si>
    <t xml:space="preserve"> в норме </t>
  </si>
  <si>
    <t>Межбюджетные трансферты</t>
  </si>
  <si>
    <t>Субсидии на осуществление дорожной деятельности</t>
  </si>
  <si>
    <t>изменено</t>
  </si>
  <si>
    <t>пояснительная с расчетами ФОТ уменшение плановых за счет вывода 1 ед бух. Сумма</t>
  </si>
  <si>
    <t>77 3 00 00110</t>
  </si>
  <si>
    <t>М211</t>
  </si>
  <si>
    <t>М213</t>
  </si>
  <si>
    <t>77 4 00 00110</t>
  </si>
  <si>
    <t xml:space="preserve">расчет без бухгалтера штатное новое </t>
  </si>
  <si>
    <t>77 4 00 00190</t>
  </si>
  <si>
    <t>М221.01</t>
  </si>
  <si>
    <t>М221.02</t>
  </si>
  <si>
    <t>М223.04</t>
  </si>
  <si>
    <t>М223.03</t>
  </si>
  <si>
    <t>М223.02</t>
  </si>
  <si>
    <t>М225.01</t>
  </si>
  <si>
    <t>М225.03</t>
  </si>
  <si>
    <t>М226.02</t>
  </si>
  <si>
    <t>М226.01</t>
  </si>
  <si>
    <t>М310.01</t>
  </si>
  <si>
    <t>прайслисты  на все закупки</t>
  </si>
  <si>
    <t>М340.01</t>
  </si>
  <si>
    <t>М340.04</t>
  </si>
  <si>
    <t>увеличить с учетом инфляции  8,6</t>
  </si>
  <si>
    <t>М290.02</t>
  </si>
  <si>
    <t>копии деклараций или расчет</t>
  </si>
  <si>
    <t>М290.01</t>
  </si>
  <si>
    <t>М226.06</t>
  </si>
  <si>
    <t xml:space="preserve">проверка </t>
  </si>
  <si>
    <t>99 4 00 51180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</si>
  <si>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</si>
  <si>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99 9 00 71000</t>
  </si>
  <si>
    <t>Предупреждение и ликвидация последствий чрезвычайных ситуаций природного и техногенного характера</t>
  </si>
  <si>
    <t xml:space="preserve">расшифрока </t>
  </si>
  <si>
    <t xml:space="preserve">       071 01 70640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</si>
  <si>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</si>
  <si>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по плану 2015 года акцизы и собственные </t>
  </si>
  <si>
    <t>03 1 01 26750</t>
  </si>
  <si>
    <t>Расходы муниципальных образований на дорожную деятельность в отношении автомобильных дорог общего пользования местного значения за счет субсидий из республиканского бюджета</t>
  </si>
  <si>
    <t>с рашифровкой за счет акцизво и за счет собственных</t>
  </si>
  <si>
    <t>03 1 01 70310</t>
  </si>
  <si>
    <t>М340,01</t>
  </si>
  <si>
    <t>03 1 01 70330</t>
  </si>
  <si>
    <t>М226.09</t>
  </si>
  <si>
    <t>03 1 01 70340</t>
  </si>
  <si>
    <t>03 1 01 70350</t>
  </si>
  <si>
    <t>Прочие мероприятия в области дорожного хозяйства</t>
  </si>
  <si>
    <t>Другие вопросы в области национальной экономики</t>
  </si>
  <si>
    <t>99 9 00 72000</t>
  </si>
  <si>
    <t>Иные непрограммные расходы по выполнению работ по разработке проектно-сметной документации к капитальному ремонту МКД</t>
  </si>
  <si>
    <t>02 2 01 70240</t>
  </si>
  <si>
    <t>пояснительная  с расчетами</t>
  </si>
  <si>
    <t>прайсы</t>
  </si>
  <si>
    <t>02 1 01 70230</t>
  </si>
  <si>
    <t xml:space="preserve"> </t>
  </si>
  <si>
    <t>02 4 01 70270</t>
  </si>
  <si>
    <t>02 4 01 70280</t>
  </si>
  <si>
    <t>М225.05</t>
  </si>
  <si>
    <t>М226,01</t>
  </si>
  <si>
    <t>02 4 01 70290</t>
  </si>
  <si>
    <t>02 5 01 70300</t>
  </si>
  <si>
    <t>согласовать с отделом культуры ( проект штатного и положение об оплате)</t>
  </si>
  <si>
    <t>01 1 01 22000</t>
  </si>
  <si>
    <t>01 1 01 70210</t>
  </si>
  <si>
    <t>99 9 00 73000</t>
  </si>
  <si>
    <t>Прочие непрограммные расходы по доплате к пенсиям государственных служащих субъектов РФ и муниципальных служащих</t>
  </si>
  <si>
    <t>Прочие межбюджетные трансферты</t>
  </si>
  <si>
    <t>99 9 00 78000</t>
  </si>
  <si>
    <t>М547</t>
  </si>
  <si>
    <t>Глава Администрации</t>
  </si>
  <si>
    <t>Прогноз бюджета АМС Терского сельского поселения на 2017 год и плановый период 2018 -2019 г.г.</t>
  </si>
  <si>
    <t>244</t>
  </si>
  <si>
    <t>99 9 00 74000</t>
  </si>
  <si>
    <t>Пособия и компенсация гражданами иные социальные выплаты, кроме публичных нормативных обязательств</t>
  </si>
  <si>
    <t>М263</t>
  </si>
  <si>
    <t>М262</t>
  </si>
  <si>
    <t>Потапова И.А.</t>
  </si>
  <si>
    <t>Колесникова Р.Н.-9117,86р.,Литвинова Р.И.-9117,86р., Иванова О.М.-18422,85р.</t>
  </si>
  <si>
    <t>за счет акцизов -1629,30 тыс.руб.,</t>
  </si>
  <si>
    <t>Обеспечение проведения выборов и референдумов</t>
  </si>
  <si>
    <t>9990078010</t>
  </si>
  <si>
    <t>Прочие мероприятия,связанные с муниципальной собственностью</t>
  </si>
  <si>
    <t xml:space="preserve">   акцизы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</si>
</sst>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000"/>
    <numFmt numFmtId="166" formatCode="0000000"/>
    <numFmt numFmtId="167" formatCode="#,##0.0_ ;\-#,##0.0\ 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Bookman Old Style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name val="Arial"/>
      <family val="2"/>
    </font>
    <font>
      <sz val="11"/>
      <color indexed="8"/>
      <name val="Arial"/>
      <family val="2"/>
      <charset val="204"/>
    </font>
    <font>
      <sz val="11"/>
      <name val="Bookman Old Style"/>
      <family val="1"/>
      <charset val="204"/>
    </font>
    <font>
      <b/>
      <sz val="11"/>
      <name val="Arial"/>
      <family val="2"/>
      <charset val="204"/>
    </font>
    <font>
      <sz val="11"/>
      <color indexed="8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Bookman Old Style"/>
      <family val="1"/>
      <charset val="204"/>
    </font>
    <font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</fills>
  <borders count="4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4"/>
      </left>
      <right/>
      <top style="thin">
        <color indexed="64"/>
      </top>
      <bottom style="thin">
        <color indexed="2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4"/>
      </left>
      <right/>
      <top style="thin">
        <color indexed="2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24"/>
      </bottom>
      <diagonal/>
    </border>
    <border>
      <left style="thin">
        <color indexed="44"/>
      </left>
      <right/>
      <top style="thin">
        <color indexed="24"/>
      </top>
      <bottom style="thin">
        <color indexed="24"/>
      </bottom>
      <diagonal/>
    </border>
    <border>
      <left style="thin">
        <color indexed="44"/>
      </left>
      <right/>
      <top style="thin">
        <color indexed="2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24"/>
      </left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 style="thin">
        <color indexed="30"/>
      </left>
      <right style="thin">
        <color indexed="64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64"/>
      </right>
      <top/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24"/>
      </left>
      <right style="thin">
        <color indexed="4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44"/>
      </top>
      <bottom/>
      <diagonal/>
    </border>
    <border>
      <left style="thin">
        <color indexed="44"/>
      </left>
      <right style="thin">
        <color indexed="64"/>
      </right>
      <top/>
      <bottom style="thin">
        <color indexed="44"/>
      </bottom>
      <diagonal/>
    </border>
    <border>
      <left style="thin">
        <color indexed="44"/>
      </left>
      <right style="thin">
        <color indexed="6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6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8"/>
      </bottom>
      <diagonal/>
    </border>
    <border>
      <left/>
      <right/>
      <top style="thin">
        <color indexed="24"/>
      </top>
      <bottom style="thin">
        <color indexed="8"/>
      </bottom>
      <diagonal/>
    </border>
    <border>
      <left/>
      <right style="thin">
        <color indexed="64"/>
      </right>
      <top style="thin">
        <color indexed="24"/>
      </top>
      <bottom style="thin">
        <color indexed="8"/>
      </bottom>
      <diagonal/>
    </border>
    <border>
      <left/>
      <right style="thin">
        <color indexed="4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/>
    <xf numFmtId="0" fontId="1" fillId="2" borderId="0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7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vertical="top"/>
    </xf>
    <xf numFmtId="164" fontId="1" fillId="2" borderId="2" xfId="0" applyNumberFormat="1" applyFont="1" applyFill="1" applyBorder="1" applyAlignment="1">
      <alignment vertical="top"/>
    </xf>
    <xf numFmtId="164" fontId="1" fillId="2" borderId="7" xfId="0" applyNumberFormat="1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164" fontId="1" fillId="2" borderId="8" xfId="0" applyNumberFormat="1" applyFont="1" applyFill="1" applyBorder="1" applyAlignment="1">
      <alignment horizontal="left" vertical="top" wrapText="1"/>
    </xf>
    <xf numFmtId="164" fontId="1" fillId="2" borderId="8" xfId="0" applyNumberFormat="1" applyFont="1" applyFill="1" applyBorder="1" applyAlignment="1">
      <alignment horizontal="center" vertical="top"/>
    </xf>
    <xf numFmtId="164" fontId="1" fillId="2" borderId="9" xfId="0" applyNumberFormat="1" applyFont="1" applyFill="1" applyBorder="1" applyAlignment="1">
      <alignment vertical="top"/>
    </xf>
    <xf numFmtId="164" fontId="0" fillId="2" borderId="2" xfId="0" applyNumberFormat="1" applyFont="1" applyFill="1" applyBorder="1" applyAlignment="1">
      <alignment vertical="top" wrapText="1"/>
    </xf>
    <xf numFmtId="164" fontId="0" fillId="2" borderId="10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left"/>
    </xf>
    <xf numFmtId="164" fontId="1" fillId="2" borderId="10" xfId="0" applyNumberFormat="1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164" fontId="1" fillId="3" borderId="2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0" fillId="3" borderId="2" xfId="0" applyNumberFormat="1" applyFont="1" applyFill="1" applyBorder="1" applyAlignment="1">
      <alignment vertical="top" wrapText="1"/>
    </xf>
    <xf numFmtId="164" fontId="1" fillId="3" borderId="0" xfId="0" applyNumberFormat="1" applyFont="1" applyFill="1"/>
    <xf numFmtId="9" fontId="1" fillId="2" borderId="0" xfId="0" applyNumberFormat="1" applyFont="1" applyFill="1" applyAlignment="1">
      <alignment horizontal="center" vertical="top"/>
    </xf>
    <xf numFmtId="0" fontId="7" fillId="2" borderId="0" xfId="0" applyFont="1" applyFill="1"/>
    <xf numFmtId="164" fontId="1" fillId="4" borderId="0" xfId="0" applyNumberFormat="1" applyFont="1" applyFill="1"/>
    <xf numFmtId="0" fontId="1" fillId="3" borderId="0" xfId="0" applyFont="1" applyFill="1"/>
    <xf numFmtId="0" fontId="4" fillId="3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" fontId="1" fillId="2" borderId="7" xfId="0" applyNumberFormat="1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 vertical="top" wrapText="1"/>
    </xf>
    <xf numFmtId="0" fontId="1" fillId="2" borderId="11" xfId="0" applyNumberFormat="1" applyFont="1" applyFill="1" applyBorder="1" applyAlignment="1">
      <alignment horizontal="left" vertical="top" wrapText="1"/>
    </xf>
    <xf numFmtId="164" fontId="1" fillId="5" borderId="0" xfId="0" applyNumberFormat="1" applyFont="1" applyFill="1"/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164" fontId="1" fillId="3" borderId="6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vertical="top"/>
    </xf>
    <xf numFmtId="164" fontId="1" fillId="4" borderId="2" xfId="0" applyNumberFormat="1" applyFont="1" applyFill="1" applyBorder="1" applyAlignment="1">
      <alignment vertical="top"/>
    </xf>
    <xf numFmtId="164" fontId="1" fillId="3" borderId="2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164" fontId="9" fillId="3" borderId="0" xfId="0" applyNumberFormat="1" applyFont="1" applyFill="1"/>
    <xf numFmtId="164" fontId="9" fillId="4" borderId="0" xfId="0" applyNumberFormat="1" applyFont="1" applyFill="1"/>
    <xf numFmtId="0" fontId="9" fillId="3" borderId="0" xfId="0" applyFont="1" applyFill="1" applyAlignment="1">
      <alignment horizontal="center" wrapText="1"/>
    </xf>
    <xf numFmtId="167" fontId="1" fillId="3" borderId="0" xfId="0" applyNumberFormat="1" applyFont="1" applyFill="1"/>
    <xf numFmtId="167" fontId="1" fillId="4" borderId="0" xfId="0" applyNumberFormat="1" applyFont="1" applyFill="1"/>
    <xf numFmtId="164" fontId="10" fillId="2" borderId="1" xfId="0" applyNumberFormat="1" applyFont="1" applyFill="1" applyBorder="1" applyAlignment="1">
      <alignment horizontal="left" vertical="top" wrapText="1"/>
    </xf>
    <xf numFmtId="164" fontId="10" fillId="2" borderId="7" xfId="0" applyNumberFormat="1" applyFont="1" applyFill="1" applyBorder="1" applyAlignment="1">
      <alignment horizontal="left" vertical="top" wrapText="1"/>
    </xf>
    <xf numFmtId="164" fontId="10" fillId="2" borderId="2" xfId="0" applyNumberFormat="1" applyFont="1" applyFill="1" applyBorder="1" applyAlignment="1">
      <alignment horizontal="left" vertical="top" wrapText="1"/>
    </xf>
    <xf numFmtId="164" fontId="10" fillId="3" borderId="2" xfId="0" applyNumberFormat="1" applyFont="1" applyFill="1" applyBorder="1" applyAlignment="1">
      <alignment horizontal="left" vertical="top" wrapText="1"/>
    </xf>
    <xf numFmtId="0" fontId="10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164" fontId="9" fillId="2" borderId="0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9" fillId="5" borderId="0" xfId="0" applyFont="1" applyFill="1"/>
    <xf numFmtId="164" fontId="9" fillId="2" borderId="2" xfId="0" applyNumberFormat="1" applyFont="1" applyFill="1" applyBorder="1" applyAlignment="1">
      <alignment horizontal="center" vertical="top" wrapText="1"/>
    </xf>
    <xf numFmtId="0" fontId="9" fillId="3" borderId="0" xfId="0" applyFont="1" applyFill="1"/>
    <xf numFmtId="0" fontId="4" fillId="2" borderId="0" xfId="0" applyFont="1" applyFill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4" fillId="2" borderId="0" xfId="0" applyFont="1" applyFill="1"/>
    <xf numFmtId="43" fontId="9" fillId="3" borderId="0" xfId="0" applyNumberFormat="1" applyFont="1" applyFill="1"/>
    <xf numFmtId="164" fontId="9" fillId="2" borderId="0" xfId="0" applyNumberFormat="1" applyFont="1" applyFill="1"/>
    <xf numFmtId="0" fontId="9" fillId="2" borderId="12" xfId="0" applyNumberFormat="1" applyFont="1" applyFill="1" applyBorder="1" applyAlignment="1">
      <alignment horizontal="left" vertical="top" wrapText="1"/>
    </xf>
    <xf numFmtId="164" fontId="9" fillId="2" borderId="13" xfId="0" applyNumberFormat="1" applyFont="1" applyFill="1" applyBorder="1" applyAlignment="1">
      <alignment horizontal="center" vertical="top" wrapText="1"/>
    </xf>
    <xf numFmtId="164" fontId="9" fillId="2" borderId="14" xfId="0" applyNumberFormat="1" applyFont="1" applyFill="1" applyBorder="1" applyAlignment="1">
      <alignment horizontal="center" vertical="top" wrapText="1"/>
    </xf>
    <xf numFmtId="164" fontId="9" fillId="2" borderId="3" xfId="0" applyNumberFormat="1" applyFont="1" applyFill="1" applyBorder="1" applyAlignment="1">
      <alignment horizontal="center" vertical="top" wrapText="1"/>
    </xf>
    <xf numFmtId="43" fontId="9" fillId="2" borderId="0" xfId="0" applyNumberFormat="1" applyFont="1" applyFill="1"/>
    <xf numFmtId="164" fontId="9" fillId="0" borderId="2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top" wrapText="1"/>
    </xf>
    <xf numFmtId="9" fontId="9" fillId="2" borderId="0" xfId="0" applyNumberFormat="1" applyFont="1" applyFill="1" applyAlignment="1">
      <alignment horizontal="center" vertical="top"/>
    </xf>
    <xf numFmtId="43" fontId="9" fillId="4" borderId="0" xfId="0" applyNumberFormat="1" applyFont="1" applyFill="1"/>
    <xf numFmtId="164" fontId="12" fillId="2" borderId="2" xfId="0" applyNumberFormat="1" applyFont="1" applyFill="1" applyBorder="1" applyAlignment="1">
      <alignment horizontal="left" vertical="top" wrapText="1"/>
    </xf>
    <xf numFmtId="164" fontId="12" fillId="2" borderId="15" xfId="0" applyNumberFormat="1" applyFont="1" applyFill="1" applyBorder="1" applyAlignment="1">
      <alignment horizontal="left" vertical="top" wrapText="1"/>
    </xf>
    <xf numFmtId="167" fontId="9" fillId="3" borderId="0" xfId="0" applyNumberFormat="1" applyFont="1" applyFill="1"/>
    <xf numFmtId="167" fontId="9" fillId="4" borderId="0" xfId="0" applyNumberFormat="1" applyFont="1" applyFill="1"/>
    <xf numFmtId="164" fontId="12" fillId="2" borderId="4" xfId="0" applyNumberFormat="1" applyFont="1" applyFill="1" applyBorder="1" applyAlignment="1">
      <alignment horizontal="left" vertical="top" wrapText="1"/>
    </xf>
    <xf numFmtId="164" fontId="12" fillId="2" borderId="16" xfId="0" applyNumberFormat="1" applyFont="1" applyFill="1" applyBorder="1" applyAlignment="1">
      <alignment horizontal="left" vertical="top" wrapText="1"/>
    </xf>
    <xf numFmtId="164" fontId="12" fillId="2" borderId="17" xfId="0" applyNumberFormat="1" applyFont="1" applyFill="1" applyBorder="1" applyAlignment="1">
      <alignment horizontal="left" vertical="top" wrapText="1"/>
    </xf>
    <xf numFmtId="164" fontId="12" fillId="2" borderId="18" xfId="0" applyNumberFormat="1" applyFont="1" applyFill="1" applyBorder="1" applyAlignment="1">
      <alignment horizontal="left" vertical="top" wrapText="1"/>
    </xf>
    <xf numFmtId="164" fontId="9" fillId="2" borderId="6" xfId="0" applyNumberFormat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 wrapText="1"/>
    </xf>
    <xf numFmtId="164" fontId="9" fillId="2" borderId="7" xfId="0" applyNumberFormat="1" applyFont="1" applyFill="1" applyBorder="1" applyAlignment="1">
      <alignment horizontal="left" vertical="top" wrapText="1"/>
    </xf>
    <xf numFmtId="164" fontId="9" fillId="2" borderId="19" xfId="0" applyNumberFormat="1" applyFont="1" applyFill="1" applyBorder="1" applyAlignment="1">
      <alignment horizontal="left" vertical="top" wrapText="1"/>
    </xf>
    <xf numFmtId="164" fontId="9" fillId="2" borderId="15" xfId="0" applyNumberFormat="1" applyFont="1" applyFill="1" applyBorder="1" applyAlignment="1">
      <alignment horizontal="left" vertical="top" wrapText="1"/>
    </xf>
    <xf numFmtId="164" fontId="9" fillId="2" borderId="14" xfId="0" applyNumberFormat="1" applyFont="1" applyFill="1" applyBorder="1" applyAlignment="1">
      <alignment horizontal="left" vertical="top" wrapText="1"/>
    </xf>
    <xf numFmtId="164" fontId="9" fillId="2" borderId="2" xfId="0" applyNumberFormat="1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center" vertical="top"/>
    </xf>
    <xf numFmtId="164" fontId="9" fillId="2" borderId="7" xfId="0" applyNumberFormat="1" applyFont="1" applyFill="1" applyBorder="1" applyAlignment="1">
      <alignment vertical="top"/>
    </xf>
    <xf numFmtId="164" fontId="9" fillId="2" borderId="19" xfId="0" applyNumberFormat="1" applyFont="1" applyFill="1" applyBorder="1" applyAlignment="1">
      <alignment vertical="top"/>
    </xf>
    <xf numFmtId="164" fontId="9" fillId="2" borderId="14" xfId="0" applyNumberFormat="1" applyFont="1" applyFill="1" applyBorder="1" applyAlignment="1">
      <alignment vertical="top"/>
    </xf>
    <xf numFmtId="164" fontId="9" fillId="2" borderId="2" xfId="0" applyNumberFormat="1" applyFont="1" applyFill="1" applyBorder="1" applyAlignment="1">
      <alignment vertical="top"/>
    </xf>
    <xf numFmtId="164" fontId="12" fillId="2" borderId="1" xfId="0" applyNumberFormat="1" applyFont="1" applyFill="1" applyBorder="1" applyAlignment="1">
      <alignment horizontal="left" vertical="top" wrapText="1"/>
    </xf>
    <xf numFmtId="164" fontId="12" fillId="2" borderId="7" xfId="0" applyNumberFormat="1" applyFont="1" applyFill="1" applyBorder="1" applyAlignment="1">
      <alignment horizontal="left" vertical="top" wrapText="1"/>
    </xf>
    <xf numFmtId="164" fontId="12" fillId="2" borderId="19" xfId="0" applyNumberFormat="1" applyFont="1" applyFill="1" applyBorder="1" applyAlignment="1">
      <alignment horizontal="left" vertical="top" wrapText="1"/>
    </xf>
    <xf numFmtId="164" fontId="12" fillId="2" borderId="14" xfId="0" applyNumberFormat="1" applyFont="1" applyFill="1" applyBorder="1" applyAlignment="1">
      <alignment horizontal="left" vertical="top" wrapText="1"/>
    </xf>
    <xf numFmtId="164" fontId="9" fillId="2" borderId="15" xfId="0" applyNumberFormat="1" applyFont="1" applyFill="1" applyBorder="1" applyAlignment="1">
      <alignment vertical="top"/>
    </xf>
    <xf numFmtId="164" fontId="9" fillId="2" borderId="7" xfId="0" applyNumberFormat="1" applyFont="1" applyFill="1" applyBorder="1" applyAlignment="1">
      <alignment horizontal="center" vertical="top"/>
    </xf>
    <xf numFmtId="164" fontId="9" fillId="2" borderId="19" xfId="0" applyNumberFormat="1" applyFont="1" applyFill="1" applyBorder="1" applyAlignment="1">
      <alignment horizontal="center" vertical="top"/>
    </xf>
    <xf numFmtId="164" fontId="9" fillId="2" borderId="14" xfId="0" applyNumberFormat="1" applyFont="1" applyFill="1" applyBorder="1" applyAlignment="1">
      <alignment horizontal="center" vertical="top"/>
    </xf>
    <xf numFmtId="164" fontId="9" fillId="2" borderId="2" xfId="0" applyNumberFormat="1" applyFont="1" applyFill="1" applyBorder="1" applyAlignment="1">
      <alignment horizontal="center" vertical="top"/>
    </xf>
    <xf numFmtId="164" fontId="9" fillId="2" borderId="15" xfId="0" applyNumberFormat="1" applyFont="1" applyFill="1" applyBorder="1" applyAlignment="1">
      <alignment horizontal="center" vertical="top"/>
    </xf>
    <xf numFmtId="164" fontId="9" fillId="2" borderId="11" xfId="0" applyNumberFormat="1" applyFont="1" applyFill="1" applyBorder="1" applyAlignment="1">
      <alignment horizontal="left" vertical="top" wrapText="1"/>
    </xf>
    <xf numFmtId="1" fontId="9" fillId="2" borderId="11" xfId="0" applyNumberFormat="1" applyFont="1" applyFill="1" applyBorder="1" applyAlignment="1">
      <alignment horizontal="left" vertical="top" wrapText="1" indent="6"/>
    </xf>
    <xf numFmtId="0" fontId="9" fillId="0" borderId="0" xfId="0" applyFont="1" applyFill="1"/>
    <xf numFmtId="164" fontId="9" fillId="2" borderId="11" xfId="0" applyNumberFormat="1" applyFont="1" applyFill="1" applyBorder="1" applyAlignment="1">
      <alignment horizontal="center" vertical="top"/>
    </xf>
    <xf numFmtId="164" fontId="9" fillId="2" borderId="20" xfId="0" applyNumberFormat="1" applyFont="1" applyFill="1" applyBorder="1" applyAlignment="1">
      <alignment vertical="top"/>
    </xf>
    <xf numFmtId="164" fontId="9" fillId="2" borderId="3" xfId="0" applyNumberFormat="1" applyFont="1" applyFill="1" applyBorder="1" applyAlignment="1">
      <alignment vertical="top"/>
    </xf>
    <xf numFmtId="0" fontId="11" fillId="2" borderId="15" xfId="0" applyFont="1" applyFill="1" applyBorder="1" applyAlignment="1">
      <alignment horizontal="center"/>
    </xf>
    <xf numFmtId="164" fontId="12" fillId="2" borderId="21" xfId="0" applyNumberFormat="1" applyFont="1" applyFill="1" applyBorder="1" applyAlignment="1">
      <alignment horizontal="left" vertical="top" wrapText="1"/>
    </xf>
    <xf numFmtId="164" fontId="9" fillId="2" borderId="22" xfId="0" applyNumberFormat="1" applyFont="1" applyFill="1" applyBorder="1" applyAlignment="1">
      <alignment horizontal="left" vertical="top" wrapText="1"/>
    </xf>
    <xf numFmtId="164" fontId="9" fillId="2" borderId="23" xfId="0" applyNumberFormat="1" applyFont="1" applyFill="1" applyBorder="1" applyAlignment="1">
      <alignment vertical="top"/>
    </xf>
    <xf numFmtId="164" fontId="9" fillId="2" borderId="23" xfId="0" applyNumberFormat="1" applyFont="1" applyFill="1" applyBorder="1" applyAlignment="1">
      <alignment horizontal="left" vertical="top" wrapText="1"/>
    </xf>
    <xf numFmtId="164" fontId="9" fillId="2" borderId="24" xfId="0" applyNumberFormat="1" applyFont="1" applyFill="1" applyBorder="1" applyAlignment="1">
      <alignment horizontal="center" vertical="top"/>
    </xf>
    <xf numFmtId="164" fontId="9" fillId="2" borderId="5" xfId="0" applyNumberFormat="1" applyFont="1" applyFill="1" applyBorder="1" applyAlignment="1">
      <alignment horizontal="center" vertical="top"/>
    </xf>
    <xf numFmtId="164" fontId="12" fillId="2" borderId="9" xfId="0" applyNumberFormat="1" applyFont="1" applyFill="1" applyBorder="1" applyAlignment="1">
      <alignment horizontal="left" vertical="top" wrapText="1"/>
    </xf>
    <xf numFmtId="164" fontId="9" fillId="2" borderId="25" xfId="0" applyNumberFormat="1" applyFont="1" applyFill="1" applyBorder="1" applyAlignment="1">
      <alignment vertical="top"/>
    </xf>
    <xf numFmtId="164" fontId="9" fillId="2" borderId="8" xfId="0" applyNumberFormat="1" applyFont="1" applyFill="1" applyBorder="1" applyAlignment="1">
      <alignment horizontal="left" vertical="top" wrapText="1"/>
    </xf>
    <xf numFmtId="164" fontId="9" fillId="2" borderId="8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vertical="top"/>
    </xf>
    <xf numFmtId="164" fontId="13" fillId="2" borderId="27" xfId="0" applyNumberFormat="1" applyFont="1" applyFill="1" applyBorder="1" applyAlignment="1">
      <alignment vertical="top" wrapText="1"/>
    </xf>
    <xf numFmtId="164" fontId="13" fillId="2" borderId="19" xfId="0" applyNumberFormat="1" applyFont="1" applyFill="1" applyBorder="1" applyAlignment="1">
      <alignment vertical="top" wrapText="1"/>
    </xf>
    <xf numFmtId="164" fontId="13" fillId="2" borderId="15" xfId="0" applyNumberFormat="1" applyFont="1" applyFill="1" applyBorder="1" applyAlignment="1">
      <alignment vertical="top" wrapText="1"/>
    </xf>
    <xf numFmtId="164" fontId="13" fillId="2" borderId="14" xfId="0" applyNumberFormat="1" applyFont="1" applyFill="1" applyBorder="1" applyAlignment="1">
      <alignment vertical="top" wrapText="1"/>
    </xf>
    <xf numFmtId="164" fontId="13" fillId="2" borderId="2" xfId="0" applyNumberFormat="1" applyFont="1" applyFill="1" applyBorder="1" applyAlignment="1">
      <alignment vertical="top" wrapText="1"/>
    </xf>
    <xf numFmtId="164" fontId="9" fillId="2" borderId="27" xfId="0" applyNumberFormat="1" applyFont="1" applyFill="1" applyBorder="1" applyAlignment="1">
      <alignment horizontal="left"/>
    </xf>
    <xf numFmtId="164" fontId="9" fillId="2" borderId="19" xfId="0" applyNumberFormat="1" applyFont="1" applyFill="1" applyBorder="1" applyAlignment="1">
      <alignment horizontal="left"/>
    </xf>
    <xf numFmtId="164" fontId="9" fillId="2" borderId="15" xfId="0" applyNumberFormat="1" applyFont="1" applyFill="1" applyBorder="1" applyAlignment="1">
      <alignment horizontal="left"/>
    </xf>
    <xf numFmtId="164" fontId="9" fillId="2" borderId="14" xfId="0" applyNumberFormat="1" applyFont="1" applyFill="1" applyBorder="1" applyAlignment="1">
      <alignment horizontal="left"/>
    </xf>
    <xf numFmtId="164" fontId="9" fillId="2" borderId="2" xfId="0" applyNumberFormat="1" applyFont="1" applyFill="1" applyBorder="1" applyAlignment="1">
      <alignment horizontal="left"/>
    </xf>
    <xf numFmtId="164" fontId="9" fillId="2" borderId="27" xfId="0" applyNumberFormat="1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164" fontId="12" fillId="2" borderId="27" xfId="0" applyNumberFormat="1" applyFont="1" applyFill="1" applyBorder="1" applyAlignment="1">
      <alignment horizontal="left" vertical="top" wrapText="1"/>
    </xf>
    <xf numFmtId="164" fontId="9" fillId="2" borderId="27" xfId="0" applyNumberFormat="1" applyFont="1" applyFill="1" applyBorder="1" applyAlignment="1">
      <alignment horizontal="left" vertical="top" wrapText="1"/>
    </xf>
    <xf numFmtId="164" fontId="9" fillId="2" borderId="2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9" fillId="2" borderId="11" xfId="0" applyNumberFormat="1" applyFont="1" applyFill="1" applyBorder="1" applyAlignment="1">
      <alignment horizontal="left" vertical="top" wrapText="1"/>
    </xf>
    <xf numFmtId="164" fontId="9" fillId="2" borderId="28" xfId="0" applyNumberFormat="1" applyFont="1" applyFill="1" applyBorder="1" applyAlignment="1">
      <alignment vertical="top"/>
    </xf>
    <xf numFmtId="164" fontId="12" fillId="2" borderId="28" xfId="0" applyNumberFormat="1" applyFont="1" applyFill="1" applyBorder="1" applyAlignment="1">
      <alignment horizontal="left" vertical="top" wrapText="1"/>
    </xf>
    <xf numFmtId="164" fontId="9" fillId="2" borderId="29" xfId="0" applyNumberFormat="1" applyFont="1" applyFill="1" applyBorder="1" applyAlignment="1">
      <alignment vertical="top"/>
    </xf>
    <xf numFmtId="164" fontId="9" fillId="2" borderId="30" xfId="0" applyNumberFormat="1" applyFont="1" applyFill="1" applyBorder="1" applyAlignment="1">
      <alignment vertical="top"/>
    </xf>
    <xf numFmtId="164" fontId="12" fillId="2" borderId="31" xfId="0" applyNumberFormat="1" applyFont="1" applyFill="1" applyBorder="1" applyAlignment="1">
      <alignment horizontal="left" vertical="top" wrapText="1"/>
    </xf>
    <xf numFmtId="0" fontId="9" fillId="2" borderId="32" xfId="0" applyFont="1" applyFill="1" applyBorder="1"/>
    <xf numFmtId="164" fontId="9" fillId="0" borderId="14" xfId="0" applyNumberFormat="1" applyFont="1" applyFill="1" applyBorder="1" applyAlignment="1">
      <alignment vertical="top"/>
    </xf>
    <xf numFmtId="0" fontId="9" fillId="2" borderId="2" xfId="0" applyFont="1" applyFill="1" applyBorder="1"/>
    <xf numFmtId="49" fontId="9" fillId="2" borderId="11" xfId="0" applyNumberFormat="1" applyFont="1" applyFill="1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1" fontId="9" fillId="2" borderId="33" xfId="0" applyNumberFormat="1" applyFont="1" applyFill="1" applyBorder="1" applyAlignment="1">
      <alignment horizontal="left" vertical="top" wrapText="1"/>
    </xf>
    <xf numFmtId="0" fontId="9" fillId="2" borderId="34" xfId="0" applyFont="1" applyFill="1" applyBorder="1"/>
    <xf numFmtId="164" fontId="9" fillId="2" borderId="35" xfId="0" applyNumberFormat="1" applyFont="1" applyFill="1" applyBorder="1" applyAlignment="1">
      <alignment horizontal="left" vertical="top" wrapText="1"/>
    </xf>
    <xf numFmtId="164" fontId="9" fillId="2" borderId="36" xfId="0" applyNumberFormat="1" applyFont="1" applyFill="1" applyBorder="1" applyAlignment="1">
      <alignment vertical="top"/>
    </xf>
    <xf numFmtId="2" fontId="11" fillId="2" borderId="15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left" vertical="top" wrapText="1"/>
    </xf>
    <xf numFmtId="1" fontId="1" fillId="2" borderId="7" xfId="0" applyNumberFormat="1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166" fontId="1" fillId="5" borderId="1" xfId="0" applyNumberFormat="1" applyFont="1" applyFill="1" applyBorder="1" applyAlignment="1">
      <alignment horizontal="left" vertical="top" wrapText="1" indent="4"/>
    </xf>
    <xf numFmtId="1" fontId="1" fillId="2" borderId="7" xfId="0" applyNumberFormat="1" applyFont="1" applyFill="1" applyBorder="1" applyAlignment="1">
      <alignment horizontal="left" vertical="top" wrapText="1" indent="6"/>
    </xf>
    <xf numFmtId="1" fontId="1" fillId="2" borderId="37" xfId="0" applyNumberFormat="1" applyFont="1" applyFill="1" applyBorder="1" applyAlignment="1">
      <alignment horizontal="left" vertical="top" wrapText="1" indent="6"/>
    </xf>
    <xf numFmtId="1" fontId="1" fillId="2" borderId="1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 indent="6"/>
    </xf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11" xfId="0" applyNumberFormat="1" applyFont="1" applyFill="1" applyBorder="1" applyAlignment="1">
      <alignment horizontal="left" vertical="top" wrapText="1"/>
    </xf>
    <xf numFmtId="49" fontId="1" fillId="2" borderId="7" xfId="0" applyNumberFormat="1" applyFont="1" applyFill="1" applyBorder="1" applyAlignment="1">
      <alignment horizontal="left" vertical="top" wrapText="1" indent="2"/>
    </xf>
    <xf numFmtId="49" fontId="1" fillId="2" borderId="37" xfId="0" applyNumberFormat="1" applyFont="1" applyFill="1" applyBorder="1" applyAlignment="1">
      <alignment horizontal="left" vertical="top" wrapText="1" indent="2"/>
    </xf>
    <xf numFmtId="49" fontId="1" fillId="2" borderId="11" xfId="0" applyNumberFormat="1" applyFont="1" applyFill="1" applyBorder="1" applyAlignment="1">
      <alignment horizontal="left" vertical="top" wrapText="1" indent="2"/>
    </xf>
    <xf numFmtId="1" fontId="1" fillId="2" borderId="1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49" fontId="1" fillId="2" borderId="7" xfId="0" applyNumberFormat="1" applyFont="1" applyFill="1" applyBorder="1" applyAlignment="1">
      <alignment vertical="top" wrapText="1"/>
    </xf>
    <xf numFmtId="49" fontId="1" fillId="2" borderId="37" xfId="0" applyNumberFormat="1" applyFont="1" applyFill="1" applyBorder="1" applyAlignment="1">
      <alignment vertical="top" wrapText="1"/>
    </xf>
    <xf numFmtId="49" fontId="1" fillId="2" borderId="1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left" vertical="top" wrapText="1" indent="2"/>
    </xf>
    <xf numFmtId="49" fontId="1" fillId="2" borderId="7" xfId="0" applyNumberFormat="1" applyFont="1" applyFill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left" vertical="top" wrapText="1" indent="6"/>
    </xf>
    <xf numFmtId="1" fontId="1" fillId="2" borderId="1" xfId="0" applyNumberFormat="1" applyFont="1" applyFill="1" applyBorder="1" applyAlignment="1">
      <alignment horizontal="left" vertical="top" wrapText="1" indent="4"/>
    </xf>
    <xf numFmtId="49" fontId="0" fillId="0" borderId="37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1" fontId="0" fillId="2" borderId="1" xfId="0" applyNumberFormat="1" applyFont="1" applyFill="1" applyBorder="1" applyAlignment="1">
      <alignment horizontal="left" vertical="top" wrapText="1" indent="2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horizontal="left" vertical="top" wrapText="1"/>
    </xf>
    <xf numFmtId="1" fontId="0" fillId="2" borderId="1" xfId="0" applyNumberFormat="1" applyFont="1" applyFill="1" applyBorder="1" applyAlignment="1">
      <alignment horizontal="left" vertical="top" wrapText="1" indent="4"/>
    </xf>
    <xf numFmtId="1" fontId="1" fillId="2" borderId="1" xfId="0" applyNumberFormat="1" applyFont="1" applyFill="1" applyBorder="1" applyAlignment="1">
      <alignment horizontal="left" vertical="top" wrapText="1" indent="2"/>
    </xf>
    <xf numFmtId="0" fontId="0" fillId="0" borderId="37" xfId="0" applyBorder="1" applyAlignment="1">
      <alignment horizontal="left" vertical="top" wrapText="1" indent="6"/>
    </xf>
    <xf numFmtId="0" fontId="0" fillId="0" borderId="11" xfId="0" applyBorder="1" applyAlignment="1">
      <alignment horizontal="left" vertical="top" wrapText="1" indent="6"/>
    </xf>
    <xf numFmtId="166" fontId="1" fillId="2" borderId="1" xfId="0" applyNumberFormat="1" applyFont="1" applyFill="1" applyBorder="1" applyAlignment="1">
      <alignment horizontal="left" vertical="top" wrapText="1" indent="4"/>
    </xf>
    <xf numFmtId="49" fontId="1" fillId="2" borderId="37" xfId="0" applyNumberFormat="1" applyFont="1" applyFill="1" applyBorder="1" applyAlignment="1">
      <alignment horizontal="left" vertical="top" wrapText="1"/>
    </xf>
    <xf numFmtId="49" fontId="1" fillId="2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Border="1" applyAlignment="1">
      <alignment horizontal="left" vertical="top" wrapText="1"/>
    </xf>
    <xf numFmtId="1" fontId="1" fillId="2" borderId="7" xfId="0" applyNumberFormat="1" applyFont="1" applyFill="1" applyBorder="1" applyAlignment="1">
      <alignment horizontal="center" vertical="top" wrapText="1"/>
    </xf>
    <xf numFmtId="1" fontId="1" fillId="2" borderId="37" xfId="0" applyNumberFormat="1" applyFont="1" applyFill="1" applyBorder="1" applyAlignment="1">
      <alignment horizontal="center" vertical="top" wrapText="1"/>
    </xf>
    <xf numFmtId="1" fontId="1" fillId="2" borderId="11" xfId="0" applyNumberFormat="1" applyFont="1" applyFill="1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165" fontId="1" fillId="2" borderId="4" xfId="0" applyNumberFormat="1" applyFont="1" applyFill="1" applyBorder="1" applyAlignment="1">
      <alignment horizontal="left" vertical="top" wrapText="1" indent="2"/>
    </xf>
    <xf numFmtId="0" fontId="1" fillId="2" borderId="37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41" xfId="0" applyNumberFormat="1" applyFont="1" applyFill="1" applyBorder="1" applyAlignment="1">
      <alignment horizontal="center" vertical="top" wrapText="1"/>
    </xf>
    <xf numFmtId="0" fontId="0" fillId="0" borderId="38" xfId="0" applyBorder="1" applyAlignment="1">
      <alignment horizontal="left" vertical="top" wrapText="1"/>
    </xf>
    <xf numFmtId="0" fontId="1" fillId="2" borderId="10" xfId="0" applyNumberFormat="1" applyFont="1" applyFill="1" applyBorder="1" applyAlignment="1">
      <alignment horizontal="left" vertical="top" wrapText="1"/>
    </xf>
    <xf numFmtId="0" fontId="1" fillId="2" borderId="39" xfId="0" applyNumberFormat="1" applyFont="1" applyFill="1" applyBorder="1" applyAlignment="1">
      <alignment horizontal="left" vertical="top" wrapText="1"/>
    </xf>
    <xf numFmtId="0" fontId="1" fillId="2" borderId="14" xfId="0" applyNumberFormat="1" applyFont="1" applyFill="1" applyBorder="1" applyAlignment="1">
      <alignment horizontal="left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39" xfId="0" applyNumberFormat="1" applyFont="1" applyFill="1" applyBorder="1" applyAlignment="1">
      <alignment horizontal="center" vertical="top" wrapText="1"/>
    </xf>
    <xf numFmtId="0" fontId="1" fillId="2" borderId="14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top" wrapText="1"/>
    </xf>
    <xf numFmtId="164" fontId="1" fillId="2" borderId="40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9" xfId="0" applyNumberFormat="1" applyFont="1" applyFill="1" applyBorder="1" applyAlignment="1">
      <alignment horizontal="center" vertical="top" wrapText="1"/>
    </xf>
    <xf numFmtId="164" fontId="1" fillId="2" borderId="42" xfId="0" applyNumberFormat="1" applyFont="1" applyFill="1" applyBorder="1" applyAlignment="1">
      <alignment horizontal="center" vertical="top" wrapText="1"/>
    </xf>
    <xf numFmtId="164" fontId="1" fillId="2" borderId="43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left" vertical="top" wrapText="1" indent="2"/>
    </xf>
    <xf numFmtId="164" fontId="9" fillId="2" borderId="2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9" fillId="2" borderId="7" xfId="0" applyNumberFormat="1" applyFont="1" applyFill="1" applyBorder="1" applyAlignment="1">
      <alignment horizontal="left" vertical="top" wrapText="1"/>
    </xf>
    <xf numFmtId="0" fontId="9" fillId="2" borderId="37" xfId="0" applyNumberFormat="1" applyFont="1" applyFill="1" applyBorder="1" applyAlignment="1">
      <alignment horizontal="left" vertical="top" wrapText="1"/>
    </xf>
    <xf numFmtId="164" fontId="9" fillId="2" borderId="42" xfId="0" applyNumberFormat="1" applyFont="1" applyFill="1" applyBorder="1" applyAlignment="1">
      <alignment horizontal="center" vertical="top" wrapText="1"/>
    </xf>
    <xf numFmtId="164" fontId="9" fillId="2" borderId="43" xfId="0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top" wrapText="1"/>
    </xf>
    <xf numFmtId="164" fontId="9" fillId="2" borderId="40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top" wrapText="1"/>
    </xf>
    <xf numFmtId="164" fontId="9" fillId="2" borderId="9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left" vertical="top" wrapText="1" indent="4"/>
    </xf>
    <xf numFmtId="0" fontId="9" fillId="2" borderId="44" xfId="0" applyNumberFormat="1" applyFont="1" applyFill="1" applyBorder="1" applyAlignment="1">
      <alignment horizontal="left" vertical="top" wrapText="1"/>
    </xf>
    <xf numFmtId="0" fontId="9" fillId="2" borderId="45" xfId="0" applyNumberFormat="1" applyFont="1" applyFill="1" applyBorder="1" applyAlignment="1">
      <alignment horizontal="left" vertical="top" wrapText="1"/>
    </xf>
    <xf numFmtId="0" fontId="9" fillId="2" borderId="46" xfId="0" applyNumberFormat="1" applyFont="1" applyFill="1" applyBorder="1" applyAlignment="1">
      <alignment horizontal="left" vertical="top" wrapText="1"/>
    </xf>
    <xf numFmtId="0" fontId="9" fillId="2" borderId="12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2" xfId="0" applyNumberFormat="1" applyFont="1" applyFill="1" applyBorder="1" applyAlignment="1">
      <alignment horizontal="left" vertical="top" wrapText="1"/>
    </xf>
    <xf numFmtId="0" fontId="9" fillId="2" borderId="18" xfId="0" applyNumberFormat="1" applyFont="1" applyFill="1" applyBorder="1" applyAlignment="1">
      <alignment horizontal="left" vertical="top" wrapText="1"/>
    </xf>
    <xf numFmtId="0" fontId="9" fillId="2" borderId="10" xfId="0" applyNumberFormat="1" applyFont="1" applyFill="1" applyBorder="1" applyAlignment="1">
      <alignment horizontal="left" vertical="top" wrapText="1"/>
    </xf>
    <xf numFmtId="0" fontId="9" fillId="2" borderId="39" xfId="0" applyNumberFormat="1" applyFont="1" applyFill="1" applyBorder="1" applyAlignment="1">
      <alignment horizontal="left" vertical="top" wrapText="1"/>
    </xf>
    <xf numFmtId="0" fontId="9" fillId="2" borderId="14" xfId="0" applyNumberFormat="1" applyFont="1" applyFill="1" applyBorder="1" applyAlignment="1">
      <alignment horizontal="left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39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165" fontId="12" fillId="2" borderId="4" xfId="0" applyNumberFormat="1" applyFont="1" applyFill="1" applyBorder="1" applyAlignment="1">
      <alignment horizontal="left" vertical="top" wrapText="1" indent="2"/>
    </xf>
    <xf numFmtId="0" fontId="12" fillId="2" borderId="4" xfId="0" applyNumberFormat="1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left" vertical="top" wrapText="1" indent="6"/>
    </xf>
    <xf numFmtId="165" fontId="12" fillId="2" borderId="1" xfId="0" applyNumberFormat="1" applyFont="1" applyFill="1" applyBorder="1" applyAlignment="1">
      <alignment horizontal="left" vertical="top" wrapText="1" indent="2"/>
    </xf>
    <xf numFmtId="0" fontId="9" fillId="2" borderId="41" xfId="0" applyNumberFormat="1" applyFont="1" applyFill="1" applyBorder="1" applyAlignment="1">
      <alignment horizontal="center" vertical="top" wrapText="1"/>
    </xf>
    <xf numFmtId="1" fontId="12" fillId="2" borderId="2" xfId="0" applyNumberFormat="1" applyFont="1" applyFill="1" applyBorder="1" applyAlignment="1">
      <alignment horizontal="left" vertical="top" wrapText="1"/>
    </xf>
    <xf numFmtId="0" fontId="12" fillId="2" borderId="2" xfId="0" applyNumberFormat="1" applyFont="1" applyFill="1" applyBorder="1" applyAlignment="1">
      <alignment horizontal="left" vertical="top" wrapText="1"/>
    </xf>
    <xf numFmtId="0" fontId="9" fillId="2" borderId="11" xfId="0" applyNumberFormat="1" applyFont="1" applyFill="1" applyBorder="1" applyAlignment="1">
      <alignment horizontal="left" vertical="top" wrapText="1"/>
    </xf>
    <xf numFmtId="1" fontId="9" fillId="2" borderId="7" xfId="0" applyNumberFormat="1" applyFont="1" applyFill="1" applyBorder="1" applyAlignment="1">
      <alignment horizontal="center" vertical="top" wrapText="1"/>
    </xf>
    <xf numFmtId="1" fontId="9" fillId="2" borderId="37" xfId="0" applyNumberFormat="1" applyFont="1" applyFill="1" applyBorder="1" applyAlignment="1">
      <alignment horizontal="center" vertical="top" wrapText="1"/>
    </xf>
    <xf numFmtId="1" fontId="9" fillId="2" borderId="1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left" vertical="top" wrapText="1" indent="4"/>
    </xf>
    <xf numFmtId="1" fontId="9" fillId="2" borderId="7" xfId="0" applyNumberFormat="1" applyFont="1" applyFill="1" applyBorder="1" applyAlignment="1">
      <alignment horizontal="left" vertical="top" wrapText="1"/>
    </xf>
    <xf numFmtId="1" fontId="9" fillId="2" borderId="11" xfId="0" applyNumberFormat="1" applyFont="1" applyFill="1" applyBorder="1" applyAlignment="1">
      <alignment horizontal="left" vertical="top" wrapText="1"/>
    </xf>
    <xf numFmtId="1" fontId="9" fillId="2" borderId="7" xfId="0" applyNumberFormat="1" applyFont="1" applyFill="1" applyBorder="1" applyAlignment="1">
      <alignment horizontal="left" wrapText="1"/>
    </xf>
    <xf numFmtId="1" fontId="9" fillId="2" borderId="11" xfId="0" applyNumberFormat="1" applyFont="1" applyFill="1" applyBorder="1" applyAlignment="1">
      <alignment horizontal="left" wrapText="1"/>
    </xf>
    <xf numFmtId="0" fontId="9" fillId="2" borderId="7" xfId="0" applyNumberFormat="1" applyFont="1" applyFill="1" applyBorder="1" applyAlignment="1">
      <alignment vertical="top" wrapText="1"/>
    </xf>
    <xf numFmtId="0" fontId="9" fillId="2" borderId="11" xfId="0" applyNumberFormat="1" applyFont="1" applyFill="1" applyBorder="1" applyAlignment="1">
      <alignment vertical="top" wrapText="1"/>
    </xf>
    <xf numFmtId="165" fontId="12" fillId="2" borderId="7" xfId="0" applyNumberFormat="1" applyFont="1" applyFill="1" applyBorder="1" applyAlignment="1">
      <alignment horizontal="left" vertical="top" wrapText="1" indent="2"/>
    </xf>
    <xf numFmtId="165" fontId="12" fillId="2" borderId="37" xfId="0" applyNumberFormat="1" applyFont="1" applyFill="1" applyBorder="1" applyAlignment="1">
      <alignment horizontal="left" vertical="top" wrapText="1" indent="2"/>
    </xf>
    <xf numFmtId="165" fontId="12" fillId="2" borderId="11" xfId="0" applyNumberFormat="1" applyFont="1" applyFill="1" applyBorder="1" applyAlignment="1">
      <alignment horizontal="left" vertical="top" wrapText="1" indent="2"/>
    </xf>
    <xf numFmtId="0" fontId="12" fillId="2" borderId="7" xfId="0" applyNumberFormat="1" applyFont="1" applyFill="1" applyBorder="1" applyAlignment="1">
      <alignment horizontal="left" vertical="top" wrapText="1"/>
    </xf>
    <xf numFmtId="0" fontId="12" fillId="2" borderId="11" xfId="0" applyNumberFormat="1" applyFont="1" applyFill="1" applyBorder="1" applyAlignment="1">
      <alignment horizontal="left" vertical="top" wrapText="1"/>
    </xf>
    <xf numFmtId="1" fontId="9" fillId="2" borderId="7" xfId="0" applyNumberFormat="1" applyFont="1" applyFill="1" applyBorder="1" applyAlignment="1">
      <alignment horizontal="left" vertical="top" wrapText="1" indent="4"/>
    </xf>
    <xf numFmtId="1" fontId="9" fillId="2" borderId="37" xfId="0" applyNumberFormat="1" applyFont="1" applyFill="1" applyBorder="1" applyAlignment="1">
      <alignment horizontal="left" vertical="top" wrapText="1" indent="4"/>
    </xf>
    <xf numFmtId="1" fontId="9" fillId="2" borderId="11" xfId="0" applyNumberFormat="1" applyFont="1" applyFill="1" applyBorder="1" applyAlignment="1">
      <alignment horizontal="left" vertical="top" wrapText="1" indent="4"/>
    </xf>
    <xf numFmtId="1" fontId="9" fillId="5" borderId="1" xfId="0" applyNumberFormat="1" applyFont="1" applyFill="1" applyBorder="1" applyAlignment="1">
      <alignment horizontal="left" vertical="top" wrapText="1" indent="4"/>
    </xf>
    <xf numFmtId="49" fontId="9" fillId="2" borderId="7" xfId="0" applyNumberFormat="1" applyFont="1" applyFill="1" applyBorder="1" applyAlignment="1">
      <alignment horizontal="left" vertical="top" wrapText="1"/>
    </xf>
    <xf numFmtId="49" fontId="9" fillId="2" borderId="37" xfId="0" applyNumberFormat="1" applyFont="1" applyFill="1" applyBorder="1" applyAlignment="1">
      <alignment horizontal="lef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49" fontId="9" fillId="5" borderId="1" xfId="0" applyNumberFormat="1" applyFont="1" applyFill="1" applyBorder="1" applyAlignment="1">
      <alignment horizontal="left" vertical="top" wrapText="1" indent="4"/>
    </xf>
    <xf numFmtId="0" fontId="9" fillId="3" borderId="1" xfId="0" applyNumberFormat="1" applyFont="1" applyFill="1" applyBorder="1" applyAlignment="1">
      <alignment horizontal="left" vertical="top" wrapText="1"/>
    </xf>
    <xf numFmtId="49" fontId="9" fillId="2" borderId="7" xfId="0" applyNumberFormat="1" applyFont="1" applyFill="1" applyBorder="1" applyAlignment="1">
      <alignment vertical="top" wrapText="1"/>
    </xf>
    <xf numFmtId="49" fontId="11" fillId="0" borderId="37" xfId="0" applyNumberFormat="1" applyFont="1" applyBorder="1" applyAlignment="1">
      <alignment vertical="top" wrapText="1"/>
    </xf>
    <xf numFmtId="49" fontId="11" fillId="0" borderId="11" xfId="0" applyNumberFormat="1" applyFont="1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1" fontId="9" fillId="2" borderId="7" xfId="0" applyNumberFormat="1" applyFont="1" applyFill="1" applyBorder="1" applyAlignment="1">
      <alignment horizontal="left" vertical="top" wrapText="1" indent="6"/>
    </xf>
    <xf numFmtId="0" fontId="11" fillId="0" borderId="37" xfId="0" applyFont="1" applyBorder="1" applyAlignment="1">
      <alignment horizontal="left" vertical="top" wrapText="1" indent="6"/>
    </xf>
    <xf numFmtId="0" fontId="11" fillId="0" borderId="11" xfId="0" applyFont="1" applyBorder="1" applyAlignment="1">
      <alignment horizontal="left" vertical="top" wrapText="1" indent="6"/>
    </xf>
    <xf numFmtId="49" fontId="9" fillId="2" borderId="7" xfId="0" applyNumberFormat="1" applyFont="1" applyFill="1" applyBorder="1" applyAlignment="1">
      <alignment horizontal="center" vertical="top" wrapText="1"/>
    </xf>
    <xf numFmtId="49" fontId="9" fillId="2" borderId="37" xfId="0" applyNumberFormat="1" applyFont="1" applyFill="1" applyBorder="1" applyAlignment="1">
      <alignment horizontal="center" vertical="top" wrapText="1"/>
    </xf>
    <xf numFmtId="1" fontId="9" fillId="2" borderId="37" xfId="0" applyNumberFormat="1" applyFont="1" applyFill="1" applyBorder="1" applyAlignment="1">
      <alignment horizontal="left" vertical="top" wrapText="1" indent="6"/>
    </xf>
    <xf numFmtId="1" fontId="9" fillId="2" borderId="11" xfId="0" applyNumberFormat="1" applyFont="1" applyFill="1" applyBorder="1" applyAlignment="1">
      <alignment horizontal="left" vertical="top" wrapText="1" indent="6"/>
    </xf>
    <xf numFmtId="1" fontId="12" fillId="2" borderId="1" xfId="0" applyNumberFormat="1" applyFont="1" applyFill="1" applyBorder="1" applyAlignment="1">
      <alignment horizontal="left" vertical="top" wrapText="1" indent="2"/>
    </xf>
    <xf numFmtId="0" fontId="17" fillId="0" borderId="0" xfId="0" applyFont="1" applyAlignment="1">
      <alignment horizontal="center"/>
    </xf>
    <xf numFmtId="0" fontId="13" fillId="2" borderId="1" xfId="0" applyNumberFormat="1" applyFont="1" applyFill="1" applyBorder="1" applyAlignment="1">
      <alignment horizontal="left" vertical="top" wrapText="1"/>
    </xf>
    <xf numFmtId="0" fontId="13" fillId="2" borderId="7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" fontId="11" fillId="2" borderId="1" xfId="0" applyNumberFormat="1" applyFont="1" applyFill="1" applyBorder="1" applyAlignment="1">
      <alignment horizontal="left" vertical="top" wrapText="1" indent="6"/>
    </xf>
    <xf numFmtId="1" fontId="13" fillId="2" borderId="1" xfId="0" applyNumberFormat="1" applyFont="1" applyFill="1" applyBorder="1" applyAlignment="1">
      <alignment horizontal="left" vertical="top" wrapText="1" indent="2"/>
    </xf>
    <xf numFmtId="1" fontId="11" fillId="2" borderId="1" xfId="0" applyNumberFormat="1" applyFont="1" applyFill="1" applyBorder="1" applyAlignment="1">
      <alignment horizontal="left" vertical="top" wrapText="1" indent="4"/>
    </xf>
    <xf numFmtId="0" fontId="11" fillId="2" borderId="1" xfId="0" applyNumberFormat="1" applyFont="1" applyFill="1" applyBorder="1" applyAlignment="1">
      <alignment horizontal="left" vertical="top" wrapText="1"/>
    </xf>
    <xf numFmtId="0" fontId="11" fillId="2" borderId="7" xfId="0" applyNumberFormat="1" applyFont="1" applyFill="1" applyBorder="1" applyAlignment="1">
      <alignment horizontal="left" vertical="top" wrapText="1"/>
    </xf>
    <xf numFmtId="0" fontId="11" fillId="2" borderId="4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7"/>
  <sheetViews>
    <sheetView workbookViewId="0">
      <selection activeCell="K19" sqref="K19:L19"/>
    </sheetView>
  </sheetViews>
  <sheetFormatPr defaultColWidth="8.88671875" defaultRowHeight="13.8" x14ac:dyDescent="0.25"/>
  <cols>
    <col min="1" max="4" width="8.88671875" style="32"/>
    <col min="5" max="5" width="38.88671875" style="32" customWidth="1"/>
    <col min="6" max="6" width="13.33203125" style="33" customWidth="1"/>
    <col min="7" max="7" width="20.6640625" style="34" customWidth="1"/>
    <col min="8" max="8" width="16.33203125" style="34" customWidth="1"/>
    <col min="9" max="9" width="14.6640625" style="34" customWidth="1"/>
    <col min="10" max="10" width="18.109375" style="1" customWidth="1"/>
    <col min="11" max="11" width="20.5546875" style="1" customWidth="1"/>
    <col min="12" max="12" width="19.33203125" style="1" customWidth="1"/>
    <col min="13" max="13" width="12.6640625" style="1" customWidth="1"/>
    <col min="14" max="14" width="13" style="1" customWidth="1"/>
    <col min="15" max="16384" width="8.88671875" style="1"/>
  </cols>
  <sheetData>
    <row r="1" spans="1:14" ht="39" customHeight="1" x14ac:dyDescent="0.25">
      <c r="A1" s="239" t="s">
        <v>76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4" ht="3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 t="s">
        <v>61</v>
      </c>
    </row>
    <row r="3" spans="1:14" ht="13.95" customHeight="1" x14ac:dyDescent="0.25">
      <c r="A3" s="186" t="s">
        <v>5</v>
      </c>
      <c r="B3" s="186"/>
      <c r="C3" s="186"/>
      <c r="D3" s="186" t="s">
        <v>6</v>
      </c>
      <c r="E3" s="186"/>
      <c r="F3" s="240" t="s">
        <v>48</v>
      </c>
      <c r="G3" s="242" t="s">
        <v>0</v>
      </c>
      <c r="H3" s="244" t="s">
        <v>55</v>
      </c>
      <c r="I3" s="246" t="s">
        <v>50</v>
      </c>
      <c r="J3" s="246" t="s">
        <v>51</v>
      </c>
    </row>
    <row r="4" spans="1:14" ht="27.6" customHeight="1" x14ac:dyDescent="0.25">
      <c r="A4" s="186" t="s">
        <v>7</v>
      </c>
      <c r="B4" s="186"/>
      <c r="C4" s="186"/>
      <c r="D4" s="186" t="s">
        <v>8</v>
      </c>
      <c r="E4" s="186"/>
      <c r="F4" s="241"/>
      <c r="G4" s="242"/>
      <c r="H4" s="245"/>
      <c r="I4" s="246"/>
      <c r="J4" s="246"/>
    </row>
    <row r="5" spans="1:14" x14ac:dyDescent="0.25">
      <c r="A5" s="186" t="s">
        <v>9</v>
      </c>
      <c r="B5" s="186"/>
      <c r="C5" s="186"/>
      <c r="D5" s="186" t="s">
        <v>10</v>
      </c>
      <c r="E5" s="186"/>
      <c r="F5" s="241"/>
      <c r="G5" s="242"/>
      <c r="H5" s="245"/>
      <c r="I5" s="246"/>
      <c r="J5" s="246"/>
    </row>
    <row r="6" spans="1:14" ht="55.2" customHeight="1" x14ac:dyDescent="0.25">
      <c r="A6" s="186" t="s">
        <v>11</v>
      </c>
      <c r="B6" s="186"/>
      <c r="C6" s="186"/>
      <c r="D6" s="3" t="s">
        <v>12</v>
      </c>
      <c r="E6" s="3" t="s">
        <v>13</v>
      </c>
      <c r="F6" s="241"/>
      <c r="G6" s="243"/>
      <c r="H6" s="245"/>
      <c r="I6" s="246"/>
      <c r="J6" s="246"/>
      <c r="K6" s="51">
        <f>J68+J84+J104+J107+J113</f>
        <v>3935.8</v>
      </c>
      <c r="L6" s="1" t="s">
        <v>70</v>
      </c>
    </row>
    <row r="7" spans="1:14" ht="22.2" customHeight="1" x14ac:dyDescent="0.25">
      <c r="A7" s="188" t="s">
        <v>52</v>
      </c>
      <c r="B7" s="225"/>
      <c r="C7" s="225"/>
      <c r="D7" s="225"/>
      <c r="E7" s="225"/>
      <c r="F7" s="35">
        <v>3048.6</v>
      </c>
      <c r="G7" s="35">
        <v>1376</v>
      </c>
      <c r="H7" s="4">
        <v>968.7</v>
      </c>
      <c r="I7" s="35">
        <v>1376</v>
      </c>
      <c r="J7" s="52">
        <v>1264</v>
      </c>
    </row>
    <row r="8" spans="1:14" ht="23.4" customHeight="1" x14ac:dyDescent="0.3">
      <c r="A8" s="188" t="s">
        <v>53</v>
      </c>
      <c r="B8" s="225"/>
      <c r="C8" s="225"/>
      <c r="D8" s="225"/>
      <c r="E8" s="225"/>
      <c r="F8" s="35">
        <f>F9+F11+F12+F13</f>
        <v>2555.1</v>
      </c>
      <c r="G8" s="35">
        <f>G9+G10+G11+G12+G13+G14</f>
        <v>4898.18</v>
      </c>
      <c r="H8" s="4">
        <f>H9+H10+H11+H12+H13+H14</f>
        <v>3495.6</v>
      </c>
      <c r="I8" s="35">
        <f>I9+I10+I11+I12+I13+I14</f>
        <v>4898.18</v>
      </c>
      <c r="J8" s="52">
        <f>J9+J11+J12+J13+J14</f>
        <v>5286.9</v>
      </c>
      <c r="K8" s="43" t="s">
        <v>107</v>
      </c>
      <c r="L8" s="226" t="s">
        <v>72</v>
      </c>
    </row>
    <row r="9" spans="1:14" ht="22.95" customHeight="1" x14ac:dyDescent="0.25">
      <c r="A9" s="188" t="s">
        <v>1</v>
      </c>
      <c r="B9" s="225"/>
      <c r="C9" s="225"/>
      <c r="D9" s="225"/>
      <c r="E9" s="225"/>
      <c r="F9" s="4">
        <v>948.3</v>
      </c>
      <c r="G9" s="4">
        <v>823.6</v>
      </c>
      <c r="H9" s="4">
        <v>539.9</v>
      </c>
      <c r="I9" s="35">
        <v>823.6</v>
      </c>
      <c r="J9" s="35">
        <v>790.6</v>
      </c>
      <c r="K9" s="66">
        <v>1630</v>
      </c>
      <c r="L9" s="226"/>
      <c r="M9" s="40" t="s">
        <v>73</v>
      </c>
    </row>
    <row r="10" spans="1:14" ht="22.95" customHeight="1" x14ac:dyDescent="0.3">
      <c r="A10" s="188" t="s">
        <v>92</v>
      </c>
      <c r="B10" s="200"/>
      <c r="C10" s="200"/>
      <c r="D10" s="200"/>
      <c r="E10" s="231"/>
      <c r="F10" s="4">
        <v>0</v>
      </c>
      <c r="G10" s="4">
        <v>598.58000000000004</v>
      </c>
      <c r="H10" s="4">
        <v>598.6</v>
      </c>
      <c r="I10" s="35">
        <v>598.58000000000004</v>
      </c>
      <c r="J10" s="52">
        <v>0</v>
      </c>
      <c r="K10" s="43"/>
      <c r="L10" s="44"/>
      <c r="M10" s="40"/>
    </row>
    <row r="11" spans="1:14" ht="24.6" customHeight="1" x14ac:dyDescent="0.25">
      <c r="A11" s="188" t="s">
        <v>2</v>
      </c>
      <c r="B11" s="225"/>
      <c r="C11" s="225"/>
      <c r="D11" s="225"/>
      <c r="E11" s="225"/>
      <c r="F11" s="4">
        <v>141.6</v>
      </c>
      <c r="G11" s="4">
        <v>143.69999999999999</v>
      </c>
      <c r="H11" s="4">
        <v>74</v>
      </c>
      <c r="I11" s="35">
        <v>143.69999999999999</v>
      </c>
      <c r="J11" s="35">
        <v>145</v>
      </c>
      <c r="K11" s="64">
        <f>J20+J24</f>
        <v>1699.6000000000001</v>
      </c>
      <c r="L11" s="5">
        <f>J20+J24+J90+J127+J139+J142</f>
        <v>2283.1000000000004</v>
      </c>
      <c r="M11" s="5">
        <f>J7+J9</f>
        <v>2054.6</v>
      </c>
      <c r="N11" s="41">
        <f>M11-L11</f>
        <v>-228.50000000000045</v>
      </c>
    </row>
    <row r="12" spans="1:14" ht="21.6" customHeight="1" x14ac:dyDescent="0.25">
      <c r="A12" s="188" t="s">
        <v>54</v>
      </c>
      <c r="B12" s="225"/>
      <c r="C12" s="225"/>
      <c r="D12" s="225"/>
      <c r="E12" s="225"/>
      <c r="F12" s="4">
        <v>613.6</v>
      </c>
      <c r="G12" s="4">
        <v>567.1</v>
      </c>
      <c r="H12" s="4">
        <v>545.1</v>
      </c>
      <c r="I12" s="35">
        <v>567.1</v>
      </c>
      <c r="J12" s="35">
        <v>415.5</v>
      </c>
      <c r="K12" s="65">
        <f>K9-K11</f>
        <v>-69.600000000000136</v>
      </c>
    </row>
    <row r="13" spans="1:14" ht="21.6" customHeight="1" x14ac:dyDescent="0.25">
      <c r="A13" s="6" t="s">
        <v>62</v>
      </c>
      <c r="B13" s="6"/>
      <c r="C13" s="6"/>
      <c r="D13" s="6"/>
      <c r="E13" s="6"/>
      <c r="F13" s="4">
        <v>851.6</v>
      </c>
      <c r="G13" s="4">
        <v>0</v>
      </c>
      <c r="H13" s="7">
        <v>0</v>
      </c>
      <c r="I13" s="36">
        <v>0</v>
      </c>
      <c r="J13" s="52">
        <v>0</v>
      </c>
    </row>
    <row r="14" spans="1:14" ht="22.95" customHeight="1" x14ac:dyDescent="0.25">
      <c r="A14" s="232" t="s">
        <v>59</v>
      </c>
      <c r="B14" s="233"/>
      <c r="C14" s="233"/>
      <c r="D14" s="233"/>
      <c r="E14" s="234"/>
      <c r="F14" s="4"/>
      <c r="G14" s="4">
        <v>2765.2</v>
      </c>
      <c r="H14" s="7">
        <v>1738</v>
      </c>
      <c r="I14" s="36">
        <v>2765.2</v>
      </c>
      <c r="J14" s="35">
        <f>J71+J75+J79+J85+J104+J107+J113</f>
        <v>3935.8</v>
      </c>
      <c r="K14" s="5">
        <f>I14-I15+J15</f>
        <v>3935.8</v>
      </c>
      <c r="L14" s="38"/>
      <c r="M14" s="5"/>
    </row>
    <row r="15" spans="1:14" ht="18" customHeight="1" x14ac:dyDescent="0.25">
      <c r="A15" s="235" t="s">
        <v>60</v>
      </c>
      <c r="B15" s="236"/>
      <c r="C15" s="236"/>
      <c r="D15" s="236"/>
      <c r="E15" s="237"/>
      <c r="F15" s="4"/>
      <c r="G15" s="4">
        <v>1442.3</v>
      </c>
      <c r="H15" s="7">
        <v>1081.7</v>
      </c>
      <c r="I15" s="58">
        <v>1442.3</v>
      </c>
      <c r="J15" s="57">
        <v>2612.9</v>
      </c>
    </row>
    <row r="16" spans="1:14" ht="22.2" customHeight="1" x14ac:dyDescent="0.25">
      <c r="A16" s="235" t="s">
        <v>56</v>
      </c>
      <c r="B16" s="236"/>
      <c r="C16" s="236"/>
      <c r="D16" s="236"/>
      <c r="E16" s="237"/>
      <c r="F16" s="35">
        <f>F7+F8</f>
        <v>5603.7</v>
      </c>
      <c r="G16" s="35">
        <f>G7+G8</f>
        <v>6274.18</v>
      </c>
      <c r="H16" s="35">
        <f>H7+H8</f>
        <v>4464.3</v>
      </c>
      <c r="I16" s="35">
        <f>I7+I8</f>
        <v>6274.18</v>
      </c>
      <c r="J16" s="35">
        <f>J7+J8</f>
        <v>6550.9</v>
      </c>
    </row>
    <row r="17" spans="1:14" ht="21.6" customHeight="1" x14ac:dyDescent="0.25">
      <c r="A17" s="227" t="s">
        <v>58</v>
      </c>
      <c r="B17" s="227"/>
      <c r="C17" s="227"/>
      <c r="D17" s="227"/>
      <c r="E17" s="227"/>
      <c r="F17" s="4">
        <f>F16-F19</f>
        <v>291.39999999999964</v>
      </c>
      <c r="G17" s="4">
        <f>G16-G19</f>
        <v>-371.69999999999891</v>
      </c>
      <c r="H17" s="4">
        <f>H16-H19</f>
        <v>755.40000000000009</v>
      </c>
      <c r="I17" s="4">
        <f>I16-I19</f>
        <v>-199.08999999999924</v>
      </c>
      <c r="J17" s="4">
        <f>J16-J19</f>
        <v>-228.5</v>
      </c>
      <c r="K17" s="5"/>
    </row>
    <row r="18" spans="1:14" ht="36" customHeight="1" x14ac:dyDescent="0.25">
      <c r="A18" s="230" t="s">
        <v>57</v>
      </c>
      <c r="B18" s="230"/>
      <c r="C18" s="230"/>
      <c r="D18" s="230"/>
      <c r="E18" s="230"/>
      <c r="F18" s="8"/>
      <c r="G18" s="8">
        <f>G17/G16*100</f>
        <v>-5.9242801449751026</v>
      </c>
      <c r="H18" s="8">
        <f>H17/H16*100</f>
        <v>16.920905853101271</v>
      </c>
      <c r="I18" s="8">
        <f>I17/I16*100</f>
        <v>-3.1731636644150982</v>
      </c>
      <c r="J18" s="8">
        <f>J17/J16*100</f>
        <v>-3.4880703414797964</v>
      </c>
      <c r="K18" s="39">
        <v>7.0000000000000007E-2</v>
      </c>
      <c r="L18" s="38">
        <f>J11+J12+J14+L11</f>
        <v>6779.4000000000005</v>
      </c>
      <c r="M18" s="42" t="s">
        <v>74</v>
      </c>
    </row>
    <row r="19" spans="1:14" ht="57" customHeight="1" x14ac:dyDescent="0.25">
      <c r="A19" s="228">
        <v>538</v>
      </c>
      <c r="B19" s="228"/>
      <c r="C19" s="228"/>
      <c r="D19" s="229" t="s">
        <v>71</v>
      </c>
      <c r="E19" s="229"/>
      <c r="F19" s="14">
        <f>F20+F24+F81+F56+F68+F84+F89+F117+F123+F139+F145</f>
        <v>5312.3</v>
      </c>
      <c r="G19" s="14">
        <f>G20+G24+G53+G56+G65+G68+G84+G89+G123+G139+G145</f>
        <v>6645.8799999999992</v>
      </c>
      <c r="H19" s="14">
        <f>H20+H24+H56+H68+H84+H89+H123+H139+H145</f>
        <v>3708.9</v>
      </c>
      <c r="I19" s="14">
        <f>I20+I24+I56+I68+I84+I89+I123+I139+I145</f>
        <v>6473.2699999999995</v>
      </c>
      <c r="J19" s="53">
        <f>J20+J24+J56+J68+J84+J89+J123+J139+J142</f>
        <v>6779.4</v>
      </c>
      <c r="K19" s="67">
        <f>J7*0.07+J16</f>
        <v>6639.3799999999992</v>
      </c>
      <c r="L19" s="68">
        <f>J19-K19</f>
        <v>140.02000000000044</v>
      </c>
      <c r="N19" s="5" t="s">
        <v>75</v>
      </c>
    </row>
    <row r="20" spans="1:14" ht="54.6" customHeight="1" x14ac:dyDescent="0.25">
      <c r="A20" s="224">
        <v>102</v>
      </c>
      <c r="B20" s="224"/>
      <c r="C20" s="224"/>
      <c r="D20" s="238" t="s">
        <v>14</v>
      </c>
      <c r="E20" s="238"/>
      <c r="F20" s="9">
        <f>F21</f>
        <v>531.4</v>
      </c>
      <c r="G20" s="9">
        <f>G21</f>
        <v>533</v>
      </c>
      <c r="H20" s="10">
        <f>H21</f>
        <v>425.4</v>
      </c>
      <c r="I20" s="11">
        <f>I21</f>
        <v>533</v>
      </c>
      <c r="J20" s="54">
        <f>J21</f>
        <v>533</v>
      </c>
    </row>
    <row r="21" spans="1:14" ht="30.6" customHeight="1" x14ac:dyDescent="0.25">
      <c r="A21" s="205">
        <v>7730011</v>
      </c>
      <c r="B21" s="205"/>
      <c r="C21" s="205"/>
      <c r="D21" s="186" t="s">
        <v>15</v>
      </c>
      <c r="E21" s="186"/>
      <c r="F21" s="12">
        <f>F22+F23</f>
        <v>531.4</v>
      </c>
      <c r="G21" s="12">
        <f>G22+G23</f>
        <v>533</v>
      </c>
      <c r="H21" s="13">
        <f>H22+H23</f>
        <v>425.4</v>
      </c>
      <c r="I21" s="14">
        <f>I22+I23</f>
        <v>533</v>
      </c>
      <c r="J21" s="53">
        <f>J22+J23</f>
        <v>533</v>
      </c>
    </row>
    <row r="22" spans="1:14" x14ac:dyDescent="0.25">
      <c r="A22" s="187">
        <v>121</v>
      </c>
      <c r="B22" s="187"/>
      <c r="C22" s="187"/>
      <c r="D22" s="15">
        <v>211</v>
      </c>
      <c r="E22" s="3"/>
      <c r="F22" s="12">
        <v>411.3</v>
      </c>
      <c r="G22" s="16">
        <v>409.4</v>
      </c>
      <c r="H22" s="17">
        <v>326.7</v>
      </c>
      <c r="I22" s="18">
        <v>409.4</v>
      </c>
      <c r="J22" s="59">
        <v>409.4</v>
      </c>
    </row>
    <row r="23" spans="1:14" x14ac:dyDescent="0.25">
      <c r="A23" s="187">
        <v>121</v>
      </c>
      <c r="B23" s="187"/>
      <c r="C23" s="187"/>
      <c r="D23" s="15">
        <v>213</v>
      </c>
      <c r="E23" s="3"/>
      <c r="F23" s="12">
        <v>120.1</v>
      </c>
      <c r="G23" s="16">
        <v>123.6</v>
      </c>
      <c r="H23" s="17">
        <v>98.7</v>
      </c>
      <c r="I23" s="18">
        <v>123.6</v>
      </c>
      <c r="J23" s="59">
        <v>123.6</v>
      </c>
    </row>
    <row r="24" spans="1:14" ht="57" customHeight="1" x14ac:dyDescent="0.25">
      <c r="A24" s="198">
        <v>104</v>
      </c>
      <c r="B24" s="198"/>
      <c r="C24" s="198"/>
      <c r="D24" s="186" t="s">
        <v>16</v>
      </c>
      <c r="E24" s="186"/>
      <c r="F24" s="12">
        <f>F25+F28</f>
        <v>1328.3</v>
      </c>
      <c r="G24" s="12">
        <f>G25+G28</f>
        <v>1097</v>
      </c>
      <c r="H24" s="13">
        <f>H25+H28</f>
        <v>752.42000000000007</v>
      </c>
      <c r="I24" s="14">
        <f>I25+I28</f>
        <v>1097</v>
      </c>
      <c r="J24" s="53">
        <f>J25+J28</f>
        <v>1166.6000000000001</v>
      </c>
    </row>
    <row r="25" spans="1:14" ht="34.950000000000003" customHeight="1" x14ac:dyDescent="0.25">
      <c r="A25" s="205">
        <v>7740011</v>
      </c>
      <c r="B25" s="205"/>
      <c r="C25" s="205"/>
      <c r="D25" s="186" t="s">
        <v>17</v>
      </c>
      <c r="E25" s="186"/>
      <c r="F25" s="12">
        <f>SUM(F26:F27)</f>
        <v>832</v>
      </c>
      <c r="G25" s="12">
        <f>SUM(G26:G27)</f>
        <v>792.59999999999991</v>
      </c>
      <c r="H25" s="13">
        <f>SUM(H26:H27)</f>
        <v>603.40000000000009</v>
      </c>
      <c r="I25" s="14">
        <f>SUM(I26:I27)</f>
        <v>792.59999999999991</v>
      </c>
      <c r="J25" s="53">
        <f>SUM(J26:J27)</f>
        <v>871.90000000000009</v>
      </c>
    </row>
    <row r="26" spans="1:14" x14ac:dyDescent="0.25">
      <c r="A26" s="187">
        <v>121</v>
      </c>
      <c r="B26" s="187"/>
      <c r="C26" s="187"/>
      <c r="D26" s="15">
        <v>211</v>
      </c>
      <c r="E26" s="3"/>
      <c r="F26" s="12">
        <v>641.20000000000005</v>
      </c>
      <c r="G26" s="16">
        <v>608.79999999999995</v>
      </c>
      <c r="H26" s="17">
        <v>461.1</v>
      </c>
      <c r="I26" s="18">
        <v>608.79999999999995</v>
      </c>
      <c r="J26" s="60">
        <v>669.7</v>
      </c>
    </row>
    <row r="27" spans="1:14" x14ac:dyDescent="0.25">
      <c r="A27" s="187">
        <v>121</v>
      </c>
      <c r="B27" s="187"/>
      <c r="C27" s="187"/>
      <c r="D27" s="15">
        <v>213</v>
      </c>
      <c r="E27" s="3"/>
      <c r="F27" s="12">
        <v>190.8</v>
      </c>
      <c r="G27" s="16">
        <v>183.8</v>
      </c>
      <c r="H27" s="17">
        <v>142.30000000000001</v>
      </c>
      <c r="I27" s="18">
        <v>183.8</v>
      </c>
      <c r="J27" s="59">
        <v>202.2</v>
      </c>
    </row>
    <row r="28" spans="1:14" ht="40.200000000000003" customHeight="1" x14ac:dyDescent="0.25">
      <c r="A28" s="205">
        <v>7740019</v>
      </c>
      <c r="B28" s="205"/>
      <c r="C28" s="205"/>
      <c r="D28" s="186" t="s">
        <v>18</v>
      </c>
      <c r="E28" s="186"/>
      <c r="F28" s="12">
        <f>SUM(F29:F52)</f>
        <v>496.29999999999995</v>
      </c>
      <c r="G28" s="12">
        <f>SUM(G29:G52)</f>
        <v>304.39999999999998</v>
      </c>
      <c r="H28" s="13">
        <f>SUM(H29:H52)</f>
        <v>149.02000000000001</v>
      </c>
      <c r="I28" s="14">
        <f>SUM(I29:I52)</f>
        <v>304.39999999999998</v>
      </c>
      <c r="J28" s="53">
        <f>SUM(J29:J52)</f>
        <v>294.7</v>
      </c>
    </row>
    <row r="29" spans="1:14" x14ac:dyDescent="0.25">
      <c r="A29" s="187">
        <v>242</v>
      </c>
      <c r="B29" s="187"/>
      <c r="C29" s="187"/>
      <c r="D29" s="15">
        <v>221</v>
      </c>
      <c r="E29" s="3" t="s">
        <v>3</v>
      </c>
      <c r="F29" s="12">
        <v>22.9</v>
      </c>
      <c r="G29" s="16">
        <v>21.5</v>
      </c>
      <c r="H29" s="17">
        <v>8.9</v>
      </c>
      <c r="I29" s="18">
        <v>21.5</v>
      </c>
      <c r="J29" s="59">
        <v>21.1</v>
      </c>
    </row>
    <row r="30" spans="1:14" x14ac:dyDescent="0.25">
      <c r="A30" s="187">
        <v>242</v>
      </c>
      <c r="B30" s="187"/>
      <c r="C30" s="187"/>
      <c r="D30" s="15">
        <v>221</v>
      </c>
      <c r="E30" s="3" t="s">
        <v>4</v>
      </c>
      <c r="F30" s="12">
        <v>28.3</v>
      </c>
      <c r="G30" s="16">
        <v>30.1</v>
      </c>
      <c r="H30" s="17">
        <v>19.2</v>
      </c>
      <c r="I30" s="18">
        <v>30.1</v>
      </c>
      <c r="J30" s="59">
        <v>28.3</v>
      </c>
    </row>
    <row r="31" spans="1:14" x14ac:dyDescent="0.25">
      <c r="A31" s="187">
        <v>242</v>
      </c>
      <c r="B31" s="187"/>
      <c r="C31" s="187"/>
      <c r="D31" s="15">
        <v>225</v>
      </c>
      <c r="E31" s="3" t="s">
        <v>19</v>
      </c>
      <c r="F31" s="12">
        <v>0</v>
      </c>
      <c r="G31" s="16">
        <v>0.6</v>
      </c>
      <c r="H31" s="19">
        <v>0.6</v>
      </c>
      <c r="I31" s="20">
        <v>0.6</v>
      </c>
      <c r="J31" s="56">
        <v>0</v>
      </c>
    </row>
    <row r="32" spans="1:14" hidden="1" x14ac:dyDescent="0.25">
      <c r="A32" s="187">
        <v>242</v>
      </c>
      <c r="B32" s="187"/>
      <c r="C32" s="187"/>
      <c r="D32" s="15">
        <v>225</v>
      </c>
      <c r="E32" s="3" t="s">
        <v>20</v>
      </c>
      <c r="F32" s="12"/>
      <c r="G32" s="16">
        <v>0</v>
      </c>
      <c r="H32" s="17"/>
      <c r="I32" s="18">
        <v>0</v>
      </c>
      <c r="J32" s="55"/>
    </row>
    <row r="33" spans="1:10" x14ac:dyDescent="0.25">
      <c r="A33" s="187">
        <v>242</v>
      </c>
      <c r="B33" s="187"/>
      <c r="C33" s="187"/>
      <c r="D33" s="15">
        <v>226</v>
      </c>
      <c r="E33" s="3" t="s">
        <v>21</v>
      </c>
      <c r="F33" s="12">
        <v>69.099999999999994</v>
      </c>
      <c r="G33" s="16">
        <v>5.5</v>
      </c>
      <c r="H33" s="17"/>
      <c r="I33" s="18">
        <v>5.5</v>
      </c>
      <c r="J33" s="59">
        <v>39</v>
      </c>
    </row>
    <row r="34" spans="1:10" x14ac:dyDescent="0.25">
      <c r="A34" s="187">
        <v>242</v>
      </c>
      <c r="B34" s="187"/>
      <c r="C34" s="187"/>
      <c r="D34" s="15">
        <v>310</v>
      </c>
      <c r="E34" s="3" t="s">
        <v>22</v>
      </c>
      <c r="F34" s="12">
        <v>29.6</v>
      </c>
      <c r="G34" s="16">
        <v>0</v>
      </c>
      <c r="H34" s="19">
        <v>0</v>
      </c>
      <c r="I34" s="20">
        <v>0</v>
      </c>
      <c r="J34" s="56">
        <v>0</v>
      </c>
    </row>
    <row r="35" spans="1:10" x14ac:dyDescent="0.25">
      <c r="A35" s="187">
        <v>242</v>
      </c>
      <c r="B35" s="187"/>
      <c r="C35" s="187"/>
      <c r="D35" s="15">
        <v>340</v>
      </c>
      <c r="E35" s="3" t="s">
        <v>23</v>
      </c>
      <c r="F35" s="12">
        <v>22.5</v>
      </c>
      <c r="G35" s="16">
        <v>10.6</v>
      </c>
      <c r="H35" s="17">
        <v>0</v>
      </c>
      <c r="I35" s="18">
        <v>10.6</v>
      </c>
      <c r="J35" s="55">
        <v>0</v>
      </c>
    </row>
    <row r="36" spans="1:10" hidden="1" x14ac:dyDescent="0.25">
      <c r="A36" s="187">
        <v>244</v>
      </c>
      <c r="B36" s="187"/>
      <c r="C36" s="187"/>
      <c r="D36" s="15">
        <v>223</v>
      </c>
      <c r="E36" s="3" t="s">
        <v>24</v>
      </c>
      <c r="F36" s="12"/>
      <c r="G36" s="16"/>
      <c r="H36" s="17"/>
      <c r="I36" s="18"/>
      <c r="J36" s="55"/>
    </row>
    <row r="37" spans="1:10" x14ac:dyDescent="0.25">
      <c r="A37" s="187">
        <v>244</v>
      </c>
      <c r="B37" s="187"/>
      <c r="C37" s="187"/>
      <c r="D37" s="15">
        <v>223</v>
      </c>
      <c r="E37" s="3" t="s">
        <v>25</v>
      </c>
      <c r="F37" s="12">
        <v>14</v>
      </c>
      <c r="G37" s="16">
        <v>52.52</v>
      </c>
      <c r="H37" s="17">
        <v>0</v>
      </c>
      <c r="I37" s="18">
        <v>52.52</v>
      </c>
      <c r="J37" s="59">
        <v>52.8</v>
      </c>
    </row>
    <row r="38" spans="1:10" hidden="1" x14ac:dyDescent="0.25">
      <c r="A38" s="187">
        <v>244</v>
      </c>
      <c r="B38" s="187"/>
      <c r="C38" s="187"/>
      <c r="D38" s="15">
        <v>224</v>
      </c>
      <c r="E38" s="3" t="s">
        <v>26</v>
      </c>
      <c r="F38" s="12"/>
      <c r="G38" s="16"/>
      <c r="H38" s="17"/>
      <c r="I38" s="18">
        <v>0</v>
      </c>
      <c r="J38" s="55"/>
    </row>
    <row r="39" spans="1:10" x14ac:dyDescent="0.25">
      <c r="A39" s="187">
        <v>244</v>
      </c>
      <c r="B39" s="187"/>
      <c r="C39" s="187"/>
      <c r="D39" s="15">
        <v>225</v>
      </c>
      <c r="E39" s="3" t="s">
        <v>20</v>
      </c>
      <c r="F39" s="12">
        <v>56</v>
      </c>
      <c r="G39" s="16">
        <v>0</v>
      </c>
      <c r="H39" s="17">
        <v>0</v>
      </c>
      <c r="I39" s="18">
        <v>0</v>
      </c>
      <c r="J39" s="55">
        <v>0</v>
      </c>
    </row>
    <row r="40" spans="1:10" x14ac:dyDescent="0.25">
      <c r="A40" s="187">
        <v>244</v>
      </c>
      <c r="B40" s="187"/>
      <c r="C40" s="187"/>
      <c r="D40" s="15">
        <v>225</v>
      </c>
      <c r="E40" s="3" t="s">
        <v>19</v>
      </c>
      <c r="F40" s="12">
        <v>16.5</v>
      </c>
      <c r="G40" s="16">
        <v>7.8</v>
      </c>
      <c r="H40" s="19">
        <v>4</v>
      </c>
      <c r="I40" s="20">
        <v>7.8</v>
      </c>
      <c r="J40" s="56">
        <v>0</v>
      </c>
    </row>
    <row r="41" spans="1:10" hidden="1" x14ac:dyDescent="0.25">
      <c r="A41" s="187">
        <v>244</v>
      </c>
      <c r="B41" s="187"/>
      <c r="C41" s="187"/>
      <c r="D41" s="15">
        <v>225</v>
      </c>
      <c r="E41" s="3" t="s">
        <v>27</v>
      </c>
      <c r="F41" s="12"/>
      <c r="G41" s="16"/>
      <c r="H41" s="17"/>
      <c r="I41" s="18">
        <v>0</v>
      </c>
      <c r="J41" s="55"/>
    </row>
    <row r="42" spans="1:10" hidden="1" x14ac:dyDescent="0.25">
      <c r="A42" s="187">
        <v>244</v>
      </c>
      <c r="B42" s="187"/>
      <c r="C42" s="187"/>
      <c r="D42" s="15">
        <v>226</v>
      </c>
      <c r="E42" s="3" t="s">
        <v>28</v>
      </c>
      <c r="F42" s="12"/>
      <c r="G42" s="16"/>
      <c r="H42" s="17"/>
      <c r="I42" s="18">
        <v>0</v>
      </c>
      <c r="J42" s="55"/>
    </row>
    <row r="43" spans="1:10" x14ac:dyDescent="0.25">
      <c r="A43" s="187">
        <v>244</v>
      </c>
      <c r="B43" s="187"/>
      <c r="C43" s="187"/>
      <c r="D43" s="15">
        <v>226</v>
      </c>
      <c r="E43" s="3" t="s">
        <v>21</v>
      </c>
      <c r="F43" s="12">
        <v>124.9</v>
      </c>
      <c r="G43" s="16">
        <v>89.5</v>
      </c>
      <c r="H43" s="17">
        <v>62.3</v>
      </c>
      <c r="I43" s="18">
        <v>89.5</v>
      </c>
      <c r="J43" s="59">
        <v>91</v>
      </c>
    </row>
    <row r="44" spans="1:10" x14ac:dyDescent="0.25">
      <c r="A44" s="187">
        <v>244</v>
      </c>
      <c r="B44" s="187"/>
      <c r="C44" s="187"/>
      <c r="D44" s="15">
        <v>226</v>
      </c>
      <c r="E44" s="3" t="s">
        <v>29</v>
      </c>
      <c r="F44" s="12">
        <v>3.2</v>
      </c>
      <c r="G44" s="16">
        <v>3.48</v>
      </c>
      <c r="H44" s="17">
        <v>3.5</v>
      </c>
      <c r="I44" s="18">
        <v>3.48</v>
      </c>
      <c r="J44" s="59">
        <v>4</v>
      </c>
    </row>
    <row r="45" spans="1:10" x14ac:dyDescent="0.25">
      <c r="A45" s="183">
        <v>244</v>
      </c>
      <c r="B45" s="184"/>
      <c r="C45" s="185"/>
      <c r="D45" s="15">
        <v>226</v>
      </c>
      <c r="E45" s="3" t="s">
        <v>37</v>
      </c>
      <c r="F45" s="12">
        <v>0</v>
      </c>
      <c r="G45" s="16">
        <v>7.9</v>
      </c>
      <c r="H45" s="17">
        <v>7.9</v>
      </c>
      <c r="I45" s="18">
        <v>7.9</v>
      </c>
      <c r="J45" s="55">
        <v>0</v>
      </c>
    </row>
    <row r="46" spans="1:10" ht="14.4" x14ac:dyDescent="0.25">
      <c r="A46" s="183">
        <v>244</v>
      </c>
      <c r="B46" s="213"/>
      <c r="C46" s="214"/>
      <c r="D46" s="15">
        <v>290</v>
      </c>
      <c r="E46" s="3" t="s">
        <v>77</v>
      </c>
      <c r="F46" s="12">
        <v>0</v>
      </c>
      <c r="G46" s="16">
        <v>9</v>
      </c>
      <c r="H46" s="17">
        <v>9</v>
      </c>
      <c r="I46" s="18">
        <v>9</v>
      </c>
      <c r="J46" s="55">
        <v>0</v>
      </c>
    </row>
    <row r="47" spans="1:10" hidden="1" x14ac:dyDescent="0.25">
      <c r="A47" s="187">
        <v>244</v>
      </c>
      <c r="B47" s="187"/>
      <c r="C47" s="187"/>
      <c r="D47" s="15">
        <v>310</v>
      </c>
      <c r="E47" s="3" t="s">
        <v>22</v>
      </c>
      <c r="F47" s="12"/>
      <c r="G47" s="16"/>
      <c r="H47" s="17"/>
      <c r="I47" s="18">
        <v>0</v>
      </c>
      <c r="J47" s="55"/>
    </row>
    <row r="48" spans="1:10" x14ac:dyDescent="0.25">
      <c r="A48" s="187">
        <v>244</v>
      </c>
      <c r="B48" s="187"/>
      <c r="C48" s="187"/>
      <c r="D48" s="15">
        <v>340</v>
      </c>
      <c r="E48" s="3" t="s">
        <v>23</v>
      </c>
      <c r="F48" s="12">
        <v>23.7</v>
      </c>
      <c r="G48" s="16">
        <v>21.4</v>
      </c>
      <c r="H48" s="17">
        <v>0</v>
      </c>
      <c r="I48" s="18">
        <v>21.4</v>
      </c>
      <c r="J48" s="59">
        <v>10</v>
      </c>
    </row>
    <row r="49" spans="1:12" x14ac:dyDescent="0.25">
      <c r="A49" s="187">
        <v>244</v>
      </c>
      <c r="B49" s="187"/>
      <c r="C49" s="187"/>
      <c r="D49" s="15">
        <v>340</v>
      </c>
      <c r="E49" s="3" t="s">
        <v>30</v>
      </c>
      <c r="F49" s="12">
        <v>38.9</v>
      </c>
      <c r="G49" s="16">
        <v>37.5</v>
      </c>
      <c r="H49" s="17">
        <v>29.2</v>
      </c>
      <c r="I49" s="18">
        <v>37.5</v>
      </c>
      <c r="J49" s="59">
        <v>42</v>
      </c>
    </row>
    <row r="50" spans="1:12" x14ac:dyDescent="0.25">
      <c r="A50" s="187">
        <v>851</v>
      </c>
      <c r="B50" s="187"/>
      <c r="C50" s="187"/>
      <c r="D50" s="15">
        <v>290</v>
      </c>
      <c r="E50" s="3" t="s">
        <v>31</v>
      </c>
      <c r="F50" s="12">
        <v>6.1</v>
      </c>
      <c r="G50" s="16">
        <v>6</v>
      </c>
      <c r="H50" s="17">
        <v>3.9</v>
      </c>
      <c r="I50" s="18">
        <v>6</v>
      </c>
      <c r="J50" s="59">
        <v>6</v>
      </c>
    </row>
    <row r="51" spans="1:12" x14ac:dyDescent="0.25">
      <c r="A51" s="183">
        <v>852</v>
      </c>
      <c r="B51" s="184"/>
      <c r="C51" s="185"/>
      <c r="D51" s="15">
        <v>290</v>
      </c>
      <c r="E51" s="3" t="s">
        <v>77</v>
      </c>
      <c r="F51" s="12">
        <v>40</v>
      </c>
      <c r="G51" s="16">
        <v>0.12</v>
      </c>
      <c r="H51" s="17">
        <v>0.12</v>
      </c>
      <c r="I51" s="18">
        <v>0.12</v>
      </c>
      <c r="J51" s="55">
        <v>0</v>
      </c>
    </row>
    <row r="52" spans="1:12" x14ac:dyDescent="0.25">
      <c r="A52" s="187">
        <v>852</v>
      </c>
      <c r="B52" s="187"/>
      <c r="C52" s="187"/>
      <c r="D52" s="15">
        <v>290</v>
      </c>
      <c r="E52" s="3" t="s">
        <v>31</v>
      </c>
      <c r="F52" s="12">
        <v>0.6</v>
      </c>
      <c r="G52" s="16">
        <v>0.88</v>
      </c>
      <c r="H52" s="17">
        <v>0.4</v>
      </c>
      <c r="I52" s="18">
        <v>0.88</v>
      </c>
      <c r="J52" s="59">
        <v>0.5</v>
      </c>
    </row>
    <row r="53" spans="1:12" ht="14.4" x14ac:dyDescent="0.25">
      <c r="A53" s="195" t="s">
        <v>93</v>
      </c>
      <c r="B53" s="196"/>
      <c r="C53" s="197"/>
      <c r="D53" s="180" t="s">
        <v>94</v>
      </c>
      <c r="E53" s="181"/>
      <c r="F53" s="12">
        <f>F54</f>
        <v>0</v>
      </c>
      <c r="G53" s="16">
        <f>G54</f>
        <v>50</v>
      </c>
      <c r="H53" s="17">
        <v>0</v>
      </c>
      <c r="I53" s="18">
        <f>I54</f>
        <v>50</v>
      </c>
      <c r="J53" s="55">
        <v>0</v>
      </c>
    </row>
    <row r="54" spans="1:12" ht="14.4" x14ac:dyDescent="0.25">
      <c r="A54" s="195" t="s">
        <v>95</v>
      </c>
      <c r="B54" s="222"/>
      <c r="C54" s="223"/>
      <c r="D54" s="45"/>
      <c r="E54" s="46"/>
      <c r="F54" s="12">
        <f>F55</f>
        <v>0</v>
      </c>
      <c r="G54" s="16">
        <f>G55</f>
        <v>50</v>
      </c>
      <c r="H54" s="17">
        <v>0</v>
      </c>
      <c r="I54" s="18">
        <f>I55</f>
        <v>50</v>
      </c>
      <c r="J54" s="55">
        <v>0</v>
      </c>
    </row>
    <row r="55" spans="1:12" ht="14.4" x14ac:dyDescent="0.25">
      <c r="A55" s="195" t="s">
        <v>85</v>
      </c>
      <c r="B55" s="222"/>
      <c r="C55" s="223"/>
      <c r="D55" s="45">
        <v>226</v>
      </c>
      <c r="E55" s="47" t="s">
        <v>28</v>
      </c>
      <c r="F55" s="12">
        <v>0</v>
      </c>
      <c r="G55" s="16">
        <v>50</v>
      </c>
      <c r="H55" s="17">
        <v>0</v>
      </c>
      <c r="I55" s="18">
        <v>50</v>
      </c>
      <c r="J55" s="55">
        <v>0</v>
      </c>
    </row>
    <row r="56" spans="1:12" x14ac:dyDescent="0.25">
      <c r="A56" s="198">
        <v>203</v>
      </c>
      <c r="B56" s="198"/>
      <c r="C56" s="198"/>
      <c r="D56" s="186" t="s">
        <v>32</v>
      </c>
      <c r="E56" s="186"/>
      <c r="F56" s="12">
        <f>F57</f>
        <v>141.6</v>
      </c>
      <c r="G56" s="12">
        <f>G57</f>
        <v>143.69999999999999</v>
      </c>
      <c r="H56" s="13">
        <f>H57</f>
        <v>72.099999999999994</v>
      </c>
      <c r="I56" s="14">
        <f>I57</f>
        <v>143.69999999999999</v>
      </c>
      <c r="J56" s="61">
        <f>J57</f>
        <v>145</v>
      </c>
      <c r="K56" s="5">
        <f>J56-J11</f>
        <v>0</v>
      </c>
      <c r="L56" s="1" t="s">
        <v>74</v>
      </c>
    </row>
    <row r="57" spans="1:12" x14ac:dyDescent="0.25">
      <c r="A57" s="205">
        <v>9945118</v>
      </c>
      <c r="B57" s="205"/>
      <c r="C57" s="205"/>
      <c r="D57" s="186" t="s">
        <v>33</v>
      </c>
      <c r="E57" s="186"/>
      <c r="F57" s="12">
        <f>SUM(F58:F64)</f>
        <v>141.6</v>
      </c>
      <c r="G57" s="12">
        <f>SUM(G58:G64)</f>
        <v>143.69999999999999</v>
      </c>
      <c r="H57" s="13">
        <f>SUM(H58:H64)</f>
        <v>72.099999999999994</v>
      </c>
      <c r="I57" s="14">
        <f>SUM(I58:I64)</f>
        <v>143.69999999999999</v>
      </c>
      <c r="J57" s="61">
        <f>SUM(J58:J64)</f>
        <v>145</v>
      </c>
    </row>
    <row r="58" spans="1:12" x14ac:dyDescent="0.25">
      <c r="A58" s="187">
        <v>121</v>
      </c>
      <c r="B58" s="187"/>
      <c r="C58" s="187"/>
      <c r="D58" s="15">
        <v>211</v>
      </c>
      <c r="E58" s="15">
        <v>365</v>
      </c>
      <c r="F58" s="12">
        <v>84.7</v>
      </c>
      <c r="G58" s="16">
        <v>87</v>
      </c>
      <c r="H58" s="17">
        <v>54.9</v>
      </c>
      <c r="I58" s="18">
        <v>87</v>
      </c>
      <c r="J58" s="59">
        <v>87</v>
      </c>
    </row>
    <row r="59" spans="1:12" x14ac:dyDescent="0.25">
      <c r="A59" s="187">
        <v>121</v>
      </c>
      <c r="B59" s="187"/>
      <c r="C59" s="187"/>
      <c r="D59" s="15">
        <v>213</v>
      </c>
      <c r="E59" s="15">
        <v>365</v>
      </c>
      <c r="F59" s="12">
        <v>29.4</v>
      </c>
      <c r="G59" s="16">
        <v>26.3</v>
      </c>
      <c r="H59" s="17">
        <v>17.2</v>
      </c>
      <c r="I59" s="18">
        <v>26.3</v>
      </c>
      <c r="J59" s="59">
        <v>26.3</v>
      </c>
    </row>
    <row r="60" spans="1:12" ht="14.4" x14ac:dyDescent="0.25">
      <c r="A60" s="183">
        <v>242</v>
      </c>
      <c r="B60" s="213"/>
      <c r="C60" s="214"/>
      <c r="D60" s="15">
        <v>225</v>
      </c>
      <c r="E60" s="15">
        <v>365</v>
      </c>
      <c r="F60" s="12">
        <v>0</v>
      </c>
      <c r="G60" s="16">
        <v>4.3</v>
      </c>
      <c r="H60" s="17">
        <v>0</v>
      </c>
      <c r="I60" s="18">
        <v>4.3</v>
      </c>
      <c r="J60" s="59">
        <v>4</v>
      </c>
    </row>
    <row r="61" spans="1:12" x14ac:dyDescent="0.25">
      <c r="A61" s="183">
        <v>242</v>
      </c>
      <c r="B61" s="184"/>
      <c r="C61" s="185"/>
      <c r="D61" s="15">
        <v>310</v>
      </c>
      <c r="E61" s="15">
        <v>365</v>
      </c>
      <c r="F61" s="12">
        <v>1.1000000000000001</v>
      </c>
      <c r="G61" s="16">
        <v>0</v>
      </c>
      <c r="H61" s="17">
        <v>0</v>
      </c>
      <c r="I61" s="18">
        <v>0</v>
      </c>
      <c r="J61" s="55">
        <v>0</v>
      </c>
    </row>
    <row r="62" spans="1:12" ht="14.4" x14ac:dyDescent="0.25">
      <c r="A62" s="183">
        <v>242</v>
      </c>
      <c r="B62" s="213"/>
      <c r="C62" s="214"/>
      <c r="D62" s="15">
        <v>340</v>
      </c>
      <c r="E62" s="15">
        <v>365</v>
      </c>
      <c r="F62" s="12">
        <v>5.6</v>
      </c>
      <c r="G62" s="16">
        <v>0</v>
      </c>
      <c r="H62" s="17">
        <v>0</v>
      </c>
      <c r="I62" s="18">
        <v>0</v>
      </c>
      <c r="J62" s="59">
        <v>11</v>
      </c>
    </row>
    <row r="63" spans="1:12" ht="14.4" x14ac:dyDescent="0.25">
      <c r="A63" s="183">
        <v>244</v>
      </c>
      <c r="B63" s="213"/>
      <c r="C63" s="214"/>
      <c r="D63" s="15">
        <v>310</v>
      </c>
      <c r="E63" s="15">
        <v>365</v>
      </c>
      <c r="F63" s="12">
        <v>0</v>
      </c>
      <c r="G63" s="16">
        <v>20</v>
      </c>
      <c r="H63" s="17">
        <v>0</v>
      </c>
      <c r="I63" s="18">
        <v>20</v>
      </c>
      <c r="J63" s="59">
        <v>13.7</v>
      </c>
    </row>
    <row r="64" spans="1:12" x14ac:dyDescent="0.25">
      <c r="A64" s="187">
        <v>244</v>
      </c>
      <c r="B64" s="187"/>
      <c r="C64" s="187"/>
      <c r="D64" s="15">
        <v>340</v>
      </c>
      <c r="E64" s="15">
        <v>365</v>
      </c>
      <c r="F64" s="12">
        <v>20.8</v>
      </c>
      <c r="G64" s="16">
        <v>6.1</v>
      </c>
      <c r="H64" s="19">
        <v>0</v>
      </c>
      <c r="I64" s="20">
        <v>6.1</v>
      </c>
      <c r="J64" s="62">
        <v>3</v>
      </c>
    </row>
    <row r="65" spans="1:10" ht="45" customHeight="1" x14ac:dyDescent="0.25">
      <c r="A65" s="195" t="s">
        <v>96</v>
      </c>
      <c r="B65" s="196"/>
      <c r="C65" s="197"/>
      <c r="D65" s="180" t="s">
        <v>97</v>
      </c>
      <c r="E65" s="193"/>
      <c r="F65" s="12">
        <v>0</v>
      </c>
      <c r="G65" s="16">
        <f>G66</f>
        <v>100</v>
      </c>
      <c r="H65" s="19">
        <v>0</v>
      </c>
      <c r="I65" s="20">
        <f>I66</f>
        <v>100</v>
      </c>
      <c r="J65" s="56">
        <v>0</v>
      </c>
    </row>
    <row r="66" spans="1:10" ht="49.5" customHeight="1" x14ac:dyDescent="0.25">
      <c r="A66" s="219">
        <v>9997065</v>
      </c>
      <c r="B66" s="220"/>
      <c r="C66" s="221"/>
      <c r="D66" s="180" t="s">
        <v>98</v>
      </c>
      <c r="E66" s="193"/>
      <c r="F66" s="12">
        <v>0</v>
      </c>
      <c r="G66" s="16">
        <f>G67</f>
        <v>100</v>
      </c>
      <c r="H66" s="19">
        <v>0</v>
      </c>
      <c r="I66" s="20">
        <f>I67</f>
        <v>100</v>
      </c>
      <c r="J66" s="56">
        <v>0</v>
      </c>
    </row>
    <row r="67" spans="1:10" x14ac:dyDescent="0.25">
      <c r="A67" s="183">
        <v>244</v>
      </c>
      <c r="B67" s="184"/>
      <c r="C67" s="185"/>
      <c r="D67" s="15">
        <v>310</v>
      </c>
      <c r="E67" s="15" t="s">
        <v>22</v>
      </c>
      <c r="F67" s="12">
        <v>0</v>
      </c>
      <c r="G67" s="16">
        <v>100</v>
      </c>
      <c r="H67" s="19">
        <v>0</v>
      </c>
      <c r="I67" s="20">
        <v>100</v>
      </c>
      <c r="J67" s="56">
        <v>0</v>
      </c>
    </row>
    <row r="68" spans="1:10" x14ac:dyDescent="0.25">
      <c r="A68" s="198">
        <v>409</v>
      </c>
      <c r="B68" s="198"/>
      <c r="C68" s="198"/>
      <c r="D68" s="186" t="s">
        <v>34</v>
      </c>
      <c r="E68" s="186"/>
      <c r="F68" s="12">
        <f>F71+F75+F79</f>
        <v>1347.7</v>
      </c>
      <c r="G68" s="12">
        <f>G69+G71+G75+G79</f>
        <v>2771.2</v>
      </c>
      <c r="H68" s="13">
        <f>H69+H71+H75+H79</f>
        <v>1064.76</v>
      </c>
      <c r="I68" s="14">
        <f>I69+I71+I75+I79</f>
        <v>2771.2</v>
      </c>
      <c r="J68" s="61">
        <f>J71+J75+J79</f>
        <v>2721.4</v>
      </c>
    </row>
    <row r="69" spans="1:10" ht="31.5" customHeight="1" x14ac:dyDescent="0.25">
      <c r="A69" s="190" t="s">
        <v>99</v>
      </c>
      <c r="B69" s="191"/>
      <c r="C69" s="192"/>
      <c r="D69" s="188" t="s">
        <v>35</v>
      </c>
      <c r="E69" s="189"/>
      <c r="F69" s="12">
        <v>0</v>
      </c>
      <c r="G69" s="12">
        <f>G70</f>
        <v>598.58000000000004</v>
      </c>
      <c r="H69" s="13">
        <f>H70</f>
        <v>598.58000000000004</v>
      </c>
      <c r="I69" s="14">
        <f>I70</f>
        <v>598.58000000000004</v>
      </c>
      <c r="J69" s="53">
        <v>0</v>
      </c>
    </row>
    <row r="70" spans="1:10" x14ac:dyDescent="0.25">
      <c r="A70" s="190" t="s">
        <v>100</v>
      </c>
      <c r="B70" s="191"/>
      <c r="C70" s="192"/>
      <c r="D70" s="3">
        <v>225</v>
      </c>
      <c r="E70" s="3" t="s">
        <v>101</v>
      </c>
      <c r="F70" s="12">
        <v>0</v>
      </c>
      <c r="G70" s="12">
        <v>598.58000000000004</v>
      </c>
      <c r="H70" s="13">
        <v>598.58000000000004</v>
      </c>
      <c r="I70" s="14">
        <v>598.58000000000004</v>
      </c>
      <c r="J70" s="53">
        <v>0</v>
      </c>
    </row>
    <row r="71" spans="1:10" x14ac:dyDescent="0.25">
      <c r="A71" s="182">
        <v>317031</v>
      </c>
      <c r="B71" s="182"/>
      <c r="C71" s="182"/>
      <c r="D71" s="186" t="s">
        <v>35</v>
      </c>
      <c r="E71" s="186"/>
      <c r="F71" s="12">
        <f>SUM(F72:F74)</f>
        <v>1323.8</v>
      </c>
      <c r="G71" s="12">
        <f>SUM(G72:G74)</f>
        <v>2117.9299999999998</v>
      </c>
      <c r="H71" s="13">
        <f>SUM(H72:H74)</f>
        <v>411.5</v>
      </c>
      <c r="I71" s="14">
        <f>SUM(I72:I74)</f>
        <v>2117.9299999999998</v>
      </c>
      <c r="J71" s="61">
        <f>SUM(J72:J74)</f>
        <v>2612.9</v>
      </c>
    </row>
    <row r="72" spans="1:10" x14ac:dyDescent="0.25">
      <c r="A72" s="187">
        <v>244</v>
      </c>
      <c r="B72" s="187"/>
      <c r="C72" s="187"/>
      <c r="D72" s="15">
        <v>225</v>
      </c>
      <c r="E72" s="3" t="s">
        <v>19</v>
      </c>
      <c r="F72" s="12">
        <v>1323.8</v>
      </c>
      <c r="G72" s="16">
        <v>2117.9299999999998</v>
      </c>
      <c r="H72" s="17">
        <v>411.5</v>
      </c>
      <c r="I72" s="18">
        <v>2117.9299999999998</v>
      </c>
      <c r="J72" s="59">
        <v>2612.9</v>
      </c>
    </row>
    <row r="73" spans="1:10" hidden="1" x14ac:dyDescent="0.25">
      <c r="A73" s="187">
        <v>244</v>
      </c>
      <c r="B73" s="187"/>
      <c r="C73" s="187"/>
      <c r="D73" s="15">
        <v>225</v>
      </c>
      <c r="E73" s="3" t="s">
        <v>20</v>
      </c>
      <c r="F73" s="12"/>
      <c r="G73" s="16"/>
      <c r="H73" s="19"/>
      <c r="I73" s="20"/>
      <c r="J73" s="62"/>
    </row>
    <row r="74" spans="1:10" hidden="1" x14ac:dyDescent="0.25">
      <c r="A74" s="187">
        <v>244</v>
      </c>
      <c r="B74" s="187"/>
      <c r="C74" s="187"/>
      <c r="D74" s="15">
        <v>340</v>
      </c>
      <c r="E74" s="3">
        <v>340.01</v>
      </c>
      <c r="F74" s="12"/>
      <c r="G74" s="16"/>
      <c r="H74" s="19"/>
      <c r="I74" s="20"/>
      <c r="J74" s="62"/>
    </row>
    <row r="75" spans="1:10" x14ac:dyDescent="0.25">
      <c r="A75" s="182">
        <v>317033</v>
      </c>
      <c r="B75" s="182"/>
      <c r="C75" s="182"/>
      <c r="D75" s="186" t="s">
        <v>36</v>
      </c>
      <c r="E75" s="186"/>
      <c r="F75" s="12">
        <f>SUM(F76:F78)</f>
        <v>5.4</v>
      </c>
      <c r="G75" s="12">
        <f>SUM(G76:G78)</f>
        <v>0</v>
      </c>
      <c r="H75" s="13">
        <f>SUM(H76:H78)</f>
        <v>0</v>
      </c>
      <c r="I75" s="14">
        <v>0</v>
      </c>
      <c r="J75" s="61">
        <f>SUM(J76:J78)</f>
        <v>18.5</v>
      </c>
    </row>
    <row r="76" spans="1:10" hidden="1" x14ac:dyDescent="0.25">
      <c r="A76" s="187">
        <v>244</v>
      </c>
      <c r="B76" s="187"/>
      <c r="C76" s="187"/>
      <c r="D76" s="15">
        <v>226</v>
      </c>
      <c r="E76" s="3" t="s">
        <v>21</v>
      </c>
      <c r="F76" s="12"/>
      <c r="G76" s="16"/>
      <c r="H76" s="19"/>
      <c r="I76" s="20"/>
      <c r="J76" s="62"/>
    </row>
    <row r="77" spans="1:10" x14ac:dyDescent="0.25">
      <c r="A77" s="187">
        <v>244</v>
      </c>
      <c r="B77" s="187"/>
      <c r="C77" s="187"/>
      <c r="D77" s="15">
        <v>226</v>
      </c>
      <c r="E77" s="3" t="s">
        <v>28</v>
      </c>
      <c r="F77" s="12">
        <v>5.4</v>
      </c>
      <c r="G77" s="16"/>
      <c r="H77" s="17">
        <v>0</v>
      </c>
      <c r="I77" s="18">
        <v>0</v>
      </c>
      <c r="J77" s="59">
        <v>18.5</v>
      </c>
    </row>
    <row r="78" spans="1:10" hidden="1" x14ac:dyDescent="0.25">
      <c r="A78" s="187">
        <v>244</v>
      </c>
      <c r="B78" s="187"/>
      <c r="C78" s="187"/>
      <c r="D78" s="15">
        <v>226</v>
      </c>
      <c r="E78" s="3" t="s">
        <v>37</v>
      </c>
      <c r="F78" s="12"/>
      <c r="G78" s="16"/>
      <c r="H78" s="19"/>
      <c r="I78" s="20"/>
      <c r="J78" s="62"/>
    </row>
    <row r="79" spans="1:10" x14ac:dyDescent="0.25">
      <c r="A79" s="182">
        <v>317034</v>
      </c>
      <c r="B79" s="182"/>
      <c r="C79" s="182"/>
      <c r="D79" s="186" t="s">
        <v>38</v>
      </c>
      <c r="E79" s="186"/>
      <c r="F79" s="12">
        <f>F80</f>
        <v>18.5</v>
      </c>
      <c r="G79" s="16">
        <f>G80</f>
        <v>54.69</v>
      </c>
      <c r="H79" s="16">
        <f>H80</f>
        <v>54.68</v>
      </c>
      <c r="I79" s="16">
        <f>I80</f>
        <v>54.69</v>
      </c>
      <c r="J79" s="63">
        <f>J80</f>
        <v>90</v>
      </c>
    </row>
    <row r="80" spans="1:10" x14ac:dyDescent="0.25">
      <c r="A80" s="187">
        <v>244</v>
      </c>
      <c r="B80" s="187"/>
      <c r="C80" s="187"/>
      <c r="D80" s="15">
        <v>225</v>
      </c>
      <c r="E80" s="3" t="s">
        <v>20</v>
      </c>
      <c r="F80" s="12">
        <v>18.5</v>
      </c>
      <c r="G80" s="16">
        <v>54.69</v>
      </c>
      <c r="H80" s="19">
        <v>54.68</v>
      </c>
      <c r="I80" s="20">
        <v>54.69</v>
      </c>
      <c r="J80" s="62">
        <v>90</v>
      </c>
    </row>
    <row r="81" spans="1:11" ht="33.75" customHeight="1" x14ac:dyDescent="0.25">
      <c r="A81" s="195" t="s">
        <v>78</v>
      </c>
      <c r="B81" s="196"/>
      <c r="C81" s="197"/>
      <c r="D81" s="180" t="s">
        <v>79</v>
      </c>
      <c r="E81" s="181"/>
      <c r="F81" s="12">
        <f>F82</f>
        <v>230</v>
      </c>
      <c r="G81" s="16">
        <v>0</v>
      </c>
      <c r="H81" s="19">
        <v>0</v>
      </c>
      <c r="I81" s="20">
        <v>0</v>
      </c>
      <c r="J81" s="56">
        <v>0</v>
      </c>
    </row>
    <row r="82" spans="1:11" ht="21.75" customHeight="1" x14ac:dyDescent="0.25">
      <c r="A82" s="201" t="s">
        <v>80</v>
      </c>
      <c r="B82" s="202"/>
      <c r="C82" s="203"/>
      <c r="D82" s="180" t="s">
        <v>81</v>
      </c>
      <c r="E82" s="181"/>
      <c r="F82" s="12">
        <f>F83</f>
        <v>230</v>
      </c>
      <c r="G82" s="16">
        <v>0</v>
      </c>
      <c r="H82" s="19">
        <v>0</v>
      </c>
      <c r="I82" s="20">
        <v>0</v>
      </c>
      <c r="J82" s="56">
        <v>0</v>
      </c>
    </row>
    <row r="83" spans="1:11" ht="21" customHeight="1" x14ac:dyDescent="0.25">
      <c r="A83" s="199" t="s">
        <v>82</v>
      </c>
      <c r="B83" s="200"/>
      <c r="C83" s="181"/>
      <c r="D83" s="45">
        <v>226</v>
      </c>
      <c r="E83" s="47" t="s">
        <v>37</v>
      </c>
      <c r="F83" s="12">
        <v>230</v>
      </c>
      <c r="G83" s="16">
        <v>0</v>
      </c>
      <c r="H83" s="19">
        <v>0</v>
      </c>
      <c r="I83" s="20">
        <v>0</v>
      </c>
      <c r="J83" s="56">
        <v>0</v>
      </c>
    </row>
    <row r="84" spans="1:11" x14ac:dyDescent="0.25">
      <c r="A84" s="198">
        <v>502</v>
      </c>
      <c r="B84" s="198"/>
      <c r="C84" s="198"/>
      <c r="D84" s="186" t="s">
        <v>39</v>
      </c>
      <c r="E84" s="186"/>
      <c r="F84" s="12">
        <f>F85</f>
        <v>75.599999999999994</v>
      </c>
      <c r="G84" s="12">
        <f>G85</f>
        <v>0</v>
      </c>
      <c r="H84" s="13">
        <v>0</v>
      </c>
      <c r="I84" s="14">
        <f>I85</f>
        <v>0</v>
      </c>
      <c r="J84" s="53">
        <f>J85</f>
        <v>498</v>
      </c>
    </row>
    <row r="85" spans="1:11" ht="49.95" customHeight="1" x14ac:dyDescent="0.25">
      <c r="A85" s="182">
        <v>227024</v>
      </c>
      <c r="B85" s="182"/>
      <c r="C85" s="182"/>
      <c r="D85" s="194" t="s">
        <v>66</v>
      </c>
      <c r="E85" s="194"/>
      <c r="F85" s="12">
        <f>SUM(F86:F88)</f>
        <v>75.599999999999994</v>
      </c>
      <c r="G85" s="12">
        <f>SUM(G86:G88)</f>
        <v>0</v>
      </c>
      <c r="H85" s="13">
        <f>SUM(H86:H88)</f>
        <v>0</v>
      </c>
      <c r="I85" s="14">
        <f>SUM(I86:I88)</f>
        <v>0</v>
      </c>
      <c r="J85" s="61">
        <f>SUM(J86:J88)</f>
        <v>498</v>
      </c>
      <c r="K85" s="1" t="s">
        <v>65</v>
      </c>
    </row>
    <row r="86" spans="1:11" x14ac:dyDescent="0.25">
      <c r="A86" s="187">
        <v>244</v>
      </c>
      <c r="B86" s="187"/>
      <c r="C86" s="187"/>
      <c r="D86" s="15">
        <v>225</v>
      </c>
      <c r="E86" s="3" t="s">
        <v>19</v>
      </c>
      <c r="F86" s="12">
        <v>0</v>
      </c>
      <c r="G86" s="16">
        <v>0</v>
      </c>
      <c r="H86" s="17">
        <v>0</v>
      </c>
      <c r="I86" s="18">
        <v>0</v>
      </c>
      <c r="J86" s="59">
        <v>100</v>
      </c>
    </row>
    <row r="87" spans="1:11" x14ac:dyDescent="0.25">
      <c r="A87" s="187">
        <v>244</v>
      </c>
      <c r="B87" s="187"/>
      <c r="C87" s="187"/>
      <c r="D87" s="15">
        <v>310</v>
      </c>
      <c r="E87" s="3" t="s">
        <v>22</v>
      </c>
      <c r="F87" s="12">
        <v>75.599999999999994</v>
      </c>
      <c r="G87" s="16">
        <v>0</v>
      </c>
      <c r="H87" s="17">
        <v>0</v>
      </c>
      <c r="I87" s="18">
        <v>0</v>
      </c>
      <c r="J87" s="59">
        <v>198</v>
      </c>
    </row>
    <row r="88" spans="1:11" x14ac:dyDescent="0.25">
      <c r="A88" s="187">
        <v>244</v>
      </c>
      <c r="B88" s="187"/>
      <c r="C88" s="187"/>
      <c r="D88" s="15">
        <v>340</v>
      </c>
      <c r="E88" s="3" t="s">
        <v>23</v>
      </c>
      <c r="F88" s="12">
        <v>0</v>
      </c>
      <c r="G88" s="16">
        <v>0</v>
      </c>
      <c r="H88" s="17">
        <v>0</v>
      </c>
      <c r="I88" s="18">
        <v>0</v>
      </c>
      <c r="J88" s="59">
        <v>200</v>
      </c>
    </row>
    <row r="89" spans="1:11" x14ac:dyDescent="0.25">
      <c r="A89" s="198">
        <v>503</v>
      </c>
      <c r="B89" s="198"/>
      <c r="C89" s="198"/>
      <c r="D89" s="186" t="s">
        <v>40</v>
      </c>
      <c r="E89" s="186"/>
      <c r="F89" s="12">
        <f>F90+F96+F104+F107+F113</f>
        <v>572.4</v>
      </c>
      <c r="G89" s="12">
        <f>G90+G96+G104+G107+G113+G115+G117</f>
        <v>942.57</v>
      </c>
      <c r="H89" s="13">
        <f>H90+H96+H104+H107+H113+H115</f>
        <v>511.09999999999991</v>
      </c>
      <c r="I89" s="14">
        <f>I90+I96+I104+I107+I113</f>
        <v>919.96</v>
      </c>
      <c r="J89" s="53">
        <f>J90+J96+J104+J107+J113</f>
        <v>956.2</v>
      </c>
    </row>
    <row r="90" spans="1:11" x14ac:dyDescent="0.25">
      <c r="A90" s="215">
        <v>217023</v>
      </c>
      <c r="B90" s="215"/>
      <c r="C90" s="215"/>
      <c r="D90" s="186" t="s">
        <v>63</v>
      </c>
      <c r="E90" s="186"/>
      <c r="F90" s="12">
        <f>SUM(F91:F95)</f>
        <v>230.7</v>
      </c>
      <c r="G90" s="12">
        <f>SUM(G91:G95)</f>
        <v>509.1</v>
      </c>
      <c r="H90" s="13">
        <f>SUM(H91:H95)</f>
        <v>159.6</v>
      </c>
      <c r="I90" s="14">
        <f>SUM(I91:I95)</f>
        <v>509.1</v>
      </c>
      <c r="J90" s="53">
        <f>SUM(J91:J95)</f>
        <v>239.8</v>
      </c>
    </row>
    <row r="91" spans="1:11" x14ac:dyDescent="0.25">
      <c r="A91" s="187">
        <v>244</v>
      </c>
      <c r="B91" s="187"/>
      <c r="C91" s="187"/>
      <c r="D91" s="15">
        <v>223</v>
      </c>
      <c r="E91" s="3" t="s">
        <v>25</v>
      </c>
      <c r="F91" s="12">
        <v>221.5</v>
      </c>
      <c r="G91" s="16">
        <v>494.6</v>
      </c>
      <c r="H91" s="17">
        <v>159.6</v>
      </c>
      <c r="I91" s="18">
        <v>494.6</v>
      </c>
      <c r="J91" s="59">
        <v>239.8</v>
      </c>
    </row>
    <row r="92" spans="1:11" hidden="1" x14ac:dyDescent="0.25">
      <c r="A92" s="187">
        <v>244</v>
      </c>
      <c r="B92" s="187"/>
      <c r="C92" s="187"/>
      <c r="D92" s="15">
        <v>225</v>
      </c>
      <c r="E92" s="3" t="s">
        <v>20</v>
      </c>
      <c r="F92" s="12"/>
      <c r="G92" s="16"/>
      <c r="H92" s="19"/>
      <c r="I92" s="20"/>
      <c r="J92" s="56"/>
    </row>
    <row r="93" spans="1:11" hidden="1" x14ac:dyDescent="0.25">
      <c r="A93" s="187">
        <v>244</v>
      </c>
      <c r="B93" s="187"/>
      <c r="C93" s="187"/>
      <c r="D93" s="15">
        <v>225</v>
      </c>
      <c r="E93" s="3" t="s">
        <v>19</v>
      </c>
      <c r="F93" s="12"/>
      <c r="G93" s="16"/>
      <c r="H93" s="17">
        <v>0</v>
      </c>
      <c r="I93" s="18">
        <v>0</v>
      </c>
      <c r="J93" s="55">
        <v>0</v>
      </c>
    </row>
    <row r="94" spans="1:11" hidden="1" x14ac:dyDescent="0.25">
      <c r="A94" s="187">
        <v>244</v>
      </c>
      <c r="B94" s="187"/>
      <c r="C94" s="187"/>
      <c r="D94" s="15">
        <v>310</v>
      </c>
      <c r="E94" s="3" t="s">
        <v>22</v>
      </c>
      <c r="F94" s="12"/>
      <c r="G94" s="16"/>
      <c r="H94" s="17">
        <v>0</v>
      </c>
      <c r="I94" s="18">
        <v>0</v>
      </c>
      <c r="J94" s="55">
        <v>0</v>
      </c>
    </row>
    <row r="95" spans="1:11" x14ac:dyDescent="0.25">
      <c r="A95" s="187">
        <v>244</v>
      </c>
      <c r="B95" s="187"/>
      <c r="C95" s="187"/>
      <c r="D95" s="15">
        <v>340</v>
      </c>
      <c r="E95" s="3" t="s">
        <v>23</v>
      </c>
      <c r="F95" s="12">
        <v>9.1999999999999993</v>
      </c>
      <c r="G95" s="16">
        <v>14.5</v>
      </c>
      <c r="H95" s="17">
        <v>0</v>
      </c>
      <c r="I95" s="18">
        <v>14.5</v>
      </c>
      <c r="J95" s="55">
        <v>0</v>
      </c>
    </row>
    <row r="96" spans="1:11" x14ac:dyDescent="0.25">
      <c r="A96" s="215">
        <v>247026</v>
      </c>
      <c r="B96" s="215"/>
      <c r="C96" s="215"/>
      <c r="D96" s="186" t="s">
        <v>67</v>
      </c>
      <c r="E96" s="186"/>
      <c r="F96" s="12">
        <f>SUM(F97:F103)</f>
        <v>268.2</v>
      </c>
      <c r="G96" s="12">
        <f>SUM(G97:G103)</f>
        <v>219.25</v>
      </c>
      <c r="H96" s="13">
        <f>SUM(H97:H103)</f>
        <v>219.2</v>
      </c>
      <c r="I96" s="14">
        <f>SUM(I97:I103)</f>
        <v>219.25</v>
      </c>
      <c r="J96" s="53">
        <f>SUM(J97:J103)</f>
        <v>0</v>
      </c>
    </row>
    <row r="97" spans="1:10" hidden="1" x14ac:dyDescent="0.25">
      <c r="A97" s="187">
        <v>244</v>
      </c>
      <c r="B97" s="187"/>
      <c r="C97" s="187"/>
      <c r="D97" s="15">
        <v>225</v>
      </c>
      <c r="E97" s="3" t="s">
        <v>20</v>
      </c>
      <c r="F97" s="12"/>
      <c r="G97" s="16"/>
      <c r="H97" s="19"/>
      <c r="I97" s="20"/>
      <c r="J97" s="56"/>
    </row>
    <row r="98" spans="1:10" x14ac:dyDescent="0.25">
      <c r="A98" s="187">
        <v>244</v>
      </c>
      <c r="B98" s="187"/>
      <c r="C98" s="187"/>
      <c r="D98" s="15">
        <v>225</v>
      </c>
      <c r="E98" s="3" t="s">
        <v>41</v>
      </c>
      <c r="F98" s="12">
        <v>268.2</v>
      </c>
      <c r="G98" s="16">
        <v>219.25</v>
      </c>
      <c r="H98" s="17">
        <v>219.2</v>
      </c>
      <c r="I98" s="18">
        <v>219.25</v>
      </c>
      <c r="J98" s="55">
        <v>0</v>
      </c>
    </row>
    <row r="99" spans="1:10" hidden="1" x14ac:dyDescent="0.25">
      <c r="A99" s="187">
        <v>244</v>
      </c>
      <c r="B99" s="187"/>
      <c r="C99" s="187"/>
      <c r="D99" s="15">
        <v>225</v>
      </c>
      <c r="E99" s="3" t="s">
        <v>19</v>
      </c>
      <c r="F99" s="12"/>
      <c r="G99" s="16"/>
      <c r="H99" s="19"/>
      <c r="I99" s="20"/>
      <c r="J99" s="56"/>
    </row>
    <row r="100" spans="1:10" hidden="1" x14ac:dyDescent="0.25">
      <c r="A100" s="187">
        <v>244</v>
      </c>
      <c r="B100" s="187"/>
      <c r="C100" s="187"/>
      <c r="D100" s="15">
        <v>226</v>
      </c>
      <c r="E100" s="3" t="s">
        <v>21</v>
      </c>
      <c r="F100" s="12"/>
      <c r="G100" s="16"/>
      <c r="H100" s="19"/>
      <c r="I100" s="20"/>
      <c r="J100" s="56"/>
    </row>
    <row r="101" spans="1:10" hidden="1" x14ac:dyDescent="0.25">
      <c r="A101" s="187">
        <v>244</v>
      </c>
      <c r="B101" s="187"/>
      <c r="C101" s="187"/>
      <c r="D101" s="15">
        <v>226</v>
      </c>
      <c r="E101" s="3" t="s">
        <v>28</v>
      </c>
      <c r="F101" s="12"/>
      <c r="G101" s="16"/>
      <c r="H101" s="17"/>
      <c r="I101" s="18">
        <v>0</v>
      </c>
      <c r="J101" s="55">
        <v>0</v>
      </c>
    </row>
    <row r="102" spans="1:10" hidden="1" x14ac:dyDescent="0.25">
      <c r="A102" s="187">
        <v>244</v>
      </c>
      <c r="B102" s="187"/>
      <c r="C102" s="187"/>
      <c r="D102" s="15">
        <v>310</v>
      </c>
      <c r="E102" s="3" t="s">
        <v>22</v>
      </c>
      <c r="F102" s="12"/>
      <c r="G102" s="16"/>
      <c r="H102" s="17"/>
      <c r="I102" s="18">
        <v>0</v>
      </c>
      <c r="J102" s="55">
        <v>0</v>
      </c>
    </row>
    <row r="103" spans="1:10" hidden="1" x14ac:dyDescent="0.25">
      <c r="A103" s="187">
        <v>244</v>
      </c>
      <c r="B103" s="187"/>
      <c r="C103" s="187"/>
      <c r="D103" s="15">
        <v>340</v>
      </c>
      <c r="E103" s="3" t="s">
        <v>23</v>
      </c>
      <c r="F103" s="12"/>
      <c r="G103" s="16"/>
      <c r="H103" s="17"/>
      <c r="I103" s="18">
        <v>0</v>
      </c>
      <c r="J103" s="55">
        <v>0</v>
      </c>
    </row>
    <row r="104" spans="1:10" x14ac:dyDescent="0.25">
      <c r="A104" s="182">
        <v>247027</v>
      </c>
      <c r="B104" s="182"/>
      <c r="C104" s="182"/>
      <c r="D104" s="186" t="s">
        <v>69</v>
      </c>
      <c r="E104" s="186"/>
      <c r="F104" s="12">
        <f>SUM(F105:F106)</f>
        <v>0</v>
      </c>
      <c r="G104" s="12">
        <f>SUM(G105:G106)</f>
        <v>14.13</v>
      </c>
      <c r="H104" s="13">
        <f>SUM(H105:H106)</f>
        <v>0</v>
      </c>
      <c r="I104" s="14">
        <f>SUM(I105:I106)</f>
        <v>14.13</v>
      </c>
      <c r="J104" s="61">
        <f>SUM(J105:J106)</f>
        <v>183.5</v>
      </c>
    </row>
    <row r="105" spans="1:10" x14ac:dyDescent="0.25">
      <c r="A105" s="187">
        <v>244</v>
      </c>
      <c r="B105" s="187"/>
      <c r="C105" s="187"/>
      <c r="D105" s="15">
        <v>225</v>
      </c>
      <c r="E105" s="3" t="s">
        <v>41</v>
      </c>
      <c r="F105" s="12">
        <v>0</v>
      </c>
      <c r="G105" s="16">
        <v>14.13</v>
      </c>
      <c r="H105" s="17">
        <v>0</v>
      </c>
      <c r="I105" s="18">
        <v>14.13</v>
      </c>
      <c r="J105" s="59">
        <v>133.5</v>
      </c>
    </row>
    <row r="106" spans="1:10" x14ac:dyDescent="0.25">
      <c r="A106" s="187">
        <v>244</v>
      </c>
      <c r="B106" s="187"/>
      <c r="C106" s="187"/>
      <c r="D106" s="15">
        <v>340</v>
      </c>
      <c r="E106" s="3" t="s">
        <v>23</v>
      </c>
      <c r="F106" s="12">
        <v>0</v>
      </c>
      <c r="G106" s="16">
        <v>0</v>
      </c>
      <c r="H106" s="17">
        <v>0</v>
      </c>
      <c r="I106" s="18">
        <v>0</v>
      </c>
      <c r="J106" s="59">
        <v>50</v>
      </c>
    </row>
    <row r="107" spans="1:10" x14ac:dyDescent="0.25">
      <c r="A107" s="182">
        <v>247028</v>
      </c>
      <c r="B107" s="182"/>
      <c r="C107" s="182"/>
      <c r="D107" s="186" t="s">
        <v>42</v>
      </c>
      <c r="E107" s="186"/>
      <c r="F107" s="12">
        <f>SUM(F108:F112)</f>
        <v>0</v>
      </c>
      <c r="G107" s="12">
        <f>SUM(G108:G112)</f>
        <v>124.38</v>
      </c>
      <c r="H107" s="13">
        <f>SUM(H108:H112)</f>
        <v>124.4</v>
      </c>
      <c r="I107" s="14">
        <f>SUM(I108:I112)</f>
        <v>124.38</v>
      </c>
      <c r="J107" s="61">
        <f>J108+J109+J112</f>
        <v>432.9</v>
      </c>
    </row>
    <row r="108" spans="1:10" x14ac:dyDescent="0.25">
      <c r="A108" s="187">
        <v>244</v>
      </c>
      <c r="B108" s="187"/>
      <c r="C108" s="187"/>
      <c r="D108" s="15">
        <v>225</v>
      </c>
      <c r="E108" s="3" t="s">
        <v>19</v>
      </c>
      <c r="F108" s="12">
        <v>0</v>
      </c>
      <c r="G108" s="16">
        <v>65.78</v>
      </c>
      <c r="H108" s="17">
        <v>65.8</v>
      </c>
      <c r="I108" s="18">
        <v>65.78</v>
      </c>
      <c r="J108" s="59">
        <v>100</v>
      </c>
    </row>
    <row r="109" spans="1:10" x14ac:dyDescent="0.25">
      <c r="A109" s="183">
        <v>244</v>
      </c>
      <c r="B109" s="184"/>
      <c r="C109" s="185"/>
      <c r="D109" s="15">
        <v>225</v>
      </c>
      <c r="E109" s="3" t="s">
        <v>41</v>
      </c>
      <c r="F109" s="12">
        <v>0</v>
      </c>
      <c r="G109" s="16">
        <v>0</v>
      </c>
      <c r="H109" s="17">
        <v>0</v>
      </c>
      <c r="I109" s="18">
        <v>0</v>
      </c>
      <c r="J109" s="59">
        <v>272.89999999999998</v>
      </c>
    </row>
    <row r="110" spans="1:10" hidden="1" x14ac:dyDescent="0.25">
      <c r="A110" s="187">
        <v>244</v>
      </c>
      <c r="B110" s="187"/>
      <c r="C110" s="187"/>
      <c r="D110" s="15">
        <v>226</v>
      </c>
      <c r="E110" s="3">
        <v>226.01</v>
      </c>
      <c r="F110" s="12"/>
      <c r="G110" s="16"/>
      <c r="H110" s="17"/>
      <c r="I110" s="18"/>
      <c r="J110" s="59"/>
    </row>
    <row r="111" spans="1:10" hidden="1" x14ac:dyDescent="0.25">
      <c r="A111" s="187">
        <v>244</v>
      </c>
      <c r="B111" s="187"/>
      <c r="C111" s="187"/>
      <c r="D111" s="15">
        <v>226</v>
      </c>
      <c r="E111" s="3">
        <v>226.09</v>
      </c>
      <c r="F111" s="12"/>
      <c r="G111" s="16"/>
      <c r="H111" s="17"/>
      <c r="I111" s="18"/>
      <c r="J111" s="59"/>
    </row>
    <row r="112" spans="1:10" x14ac:dyDescent="0.25">
      <c r="A112" s="187">
        <v>244</v>
      </c>
      <c r="B112" s="187"/>
      <c r="C112" s="187"/>
      <c r="D112" s="15">
        <v>340</v>
      </c>
      <c r="E112" s="3" t="s">
        <v>23</v>
      </c>
      <c r="F112" s="12">
        <v>0</v>
      </c>
      <c r="G112" s="16">
        <v>58.6</v>
      </c>
      <c r="H112" s="17">
        <v>58.6</v>
      </c>
      <c r="I112" s="18">
        <v>58.6</v>
      </c>
      <c r="J112" s="59">
        <v>60</v>
      </c>
    </row>
    <row r="113" spans="1:12" x14ac:dyDescent="0.25">
      <c r="A113" s="182">
        <v>247029</v>
      </c>
      <c r="B113" s="182"/>
      <c r="C113" s="182"/>
      <c r="D113" s="194" t="s">
        <v>68</v>
      </c>
      <c r="E113" s="194"/>
      <c r="F113" s="12">
        <f>F114</f>
        <v>73.5</v>
      </c>
      <c r="G113" s="12">
        <f>G114</f>
        <v>53.1</v>
      </c>
      <c r="H113" s="13">
        <f>H114</f>
        <v>0</v>
      </c>
      <c r="I113" s="14">
        <f>I114</f>
        <v>53.1</v>
      </c>
      <c r="J113" s="61">
        <f>J114</f>
        <v>100</v>
      </c>
      <c r="K113" s="1" t="s">
        <v>64</v>
      </c>
    </row>
    <row r="114" spans="1:12" x14ac:dyDescent="0.25">
      <c r="A114" s="187">
        <v>244</v>
      </c>
      <c r="B114" s="187"/>
      <c r="C114" s="187"/>
      <c r="D114" s="15">
        <v>225</v>
      </c>
      <c r="E114" s="3" t="s">
        <v>41</v>
      </c>
      <c r="F114" s="12">
        <v>73.5</v>
      </c>
      <c r="G114" s="16">
        <v>53.1</v>
      </c>
      <c r="H114" s="17">
        <v>0</v>
      </c>
      <c r="I114" s="18">
        <v>53.1</v>
      </c>
      <c r="J114" s="59">
        <v>100</v>
      </c>
    </row>
    <row r="115" spans="1:12" ht="31.5" customHeight="1" x14ac:dyDescent="0.25">
      <c r="A115" s="195" t="s">
        <v>102</v>
      </c>
      <c r="B115" s="206"/>
      <c r="C115" s="207"/>
      <c r="D115" s="180" t="s">
        <v>103</v>
      </c>
      <c r="E115" s="181"/>
      <c r="F115" s="12">
        <v>0</v>
      </c>
      <c r="G115" s="16">
        <f>G116</f>
        <v>7.91</v>
      </c>
      <c r="H115" s="17">
        <f>H116</f>
        <v>7.9</v>
      </c>
      <c r="I115" s="18">
        <f>I116</f>
        <v>7.91</v>
      </c>
      <c r="J115" s="55">
        <v>0</v>
      </c>
    </row>
    <row r="116" spans="1:12" ht="14.4" x14ac:dyDescent="0.25">
      <c r="A116" s="183">
        <v>244</v>
      </c>
      <c r="B116" s="213"/>
      <c r="C116" s="214"/>
      <c r="D116" s="45">
        <v>340</v>
      </c>
      <c r="E116" s="50" t="s">
        <v>23</v>
      </c>
      <c r="F116" s="12">
        <v>0</v>
      </c>
      <c r="G116" s="16">
        <v>7.91</v>
      </c>
      <c r="H116" s="17">
        <v>7.9</v>
      </c>
      <c r="I116" s="18">
        <v>7.91</v>
      </c>
      <c r="J116" s="55">
        <v>0</v>
      </c>
    </row>
    <row r="117" spans="1:12" ht="14.4" x14ac:dyDescent="0.25">
      <c r="A117" s="199" t="s">
        <v>83</v>
      </c>
      <c r="B117" s="216"/>
      <c r="C117" s="217"/>
      <c r="D117" s="199" t="s">
        <v>84</v>
      </c>
      <c r="E117" s="218"/>
      <c r="F117" s="12">
        <f>F118+F119+F120+F121+F122</f>
        <v>72</v>
      </c>
      <c r="G117" s="16">
        <f>G118+G119+G120+G121+G122</f>
        <v>14.7</v>
      </c>
      <c r="H117" s="17">
        <f>H118+H119+H120+H121+H122</f>
        <v>0</v>
      </c>
      <c r="I117" s="18">
        <f>I122</f>
        <v>14.7</v>
      </c>
      <c r="J117" s="55">
        <v>0</v>
      </c>
    </row>
    <row r="118" spans="1:12" ht="14.4" x14ac:dyDescent="0.25">
      <c r="A118" s="199" t="s">
        <v>85</v>
      </c>
      <c r="B118" s="200"/>
      <c r="C118" s="181"/>
      <c r="D118" s="48" t="s">
        <v>86</v>
      </c>
      <c r="E118" s="49" t="s">
        <v>87</v>
      </c>
      <c r="F118" s="12">
        <v>41.4</v>
      </c>
      <c r="G118" s="16">
        <v>0</v>
      </c>
      <c r="H118" s="17">
        <v>0</v>
      </c>
      <c r="I118" s="18">
        <v>0</v>
      </c>
      <c r="J118" s="55">
        <v>0</v>
      </c>
    </row>
    <row r="119" spans="1:12" ht="14.4" x14ac:dyDescent="0.25">
      <c r="A119" s="199" t="s">
        <v>85</v>
      </c>
      <c r="B119" s="200"/>
      <c r="C119" s="181"/>
      <c r="D119" s="48" t="s">
        <v>88</v>
      </c>
      <c r="E119" s="49" t="s">
        <v>21</v>
      </c>
      <c r="F119" s="12">
        <v>6.2</v>
      </c>
      <c r="G119" s="16">
        <v>0</v>
      </c>
      <c r="H119" s="17">
        <v>0</v>
      </c>
      <c r="I119" s="18">
        <v>0</v>
      </c>
      <c r="J119" s="55">
        <v>0</v>
      </c>
    </row>
    <row r="120" spans="1:12" ht="14.4" x14ac:dyDescent="0.25">
      <c r="A120" s="199" t="s">
        <v>85</v>
      </c>
      <c r="B120" s="200"/>
      <c r="C120" s="181"/>
      <c r="D120" s="48" t="s">
        <v>88</v>
      </c>
      <c r="E120" s="49" t="s">
        <v>28</v>
      </c>
      <c r="F120" s="12">
        <v>4.8</v>
      </c>
      <c r="G120" s="16">
        <v>0</v>
      </c>
      <c r="H120" s="17">
        <v>0</v>
      </c>
      <c r="I120" s="18">
        <v>0</v>
      </c>
      <c r="J120" s="55">
        <v>0</v>
      </c>
    </row>
    <row r="121" spans="1:12" ht="14.4" x14ac:dyDescent="0.25">
      <c r="A121" s="199" t="s">
        <v>85</v>
      </c>
      <c r="B121" s="200"/>
      <c r="C121" s="181"/>
      <c r="D121" s="48" t="s">
        <v>89</v>
      </c>
      <c r="E121" s="49" t="s">
        <v>22</v>
      </c>
      <c r="F121" s="12">
        <v>2.8</v>
      </c>
      <c r="G121" s="16">
        <v>0</v>
      </c>
      <c r="H121" s="17">
        <v>0</v>
      </c>
      <c r="I121" s="18">
        <v>0</v>
      </c>
      <c r="J121" s="55">
        <v>0</v>
      </c>
    </row>
    <row r="122" spans="1:12" ht="14.4" x14ac:dyDescent="0.25">
      <c r="A122" s="199" t="s">
        <v>85</v>
      </c>
      <c r="B122" s="200"/>
      <c r="C122" s="181"/>
      <c r="D122" s="48" t="s">
        <v>90</v>
      </c>
      <c r="E122" s="49" t="s">
        <v>23</v>
      </c>
      <c r="F122" s="12">
        <v>16.8</v>
      </c>
      <c r="G122" s="16">
        <v>14.7</v>
      </c>
      <c r="H122" s="17">
        <v>0</v>
      </c>
      <c r="I122" s="18">
        <v>14.7</v>
      </c>
      <c r="J122" s="55">
        <v>0</v>
      </c>
    </row>
    <row r="123" spans="1:12" x14ac:dyDescent="0.25">
      <c r="A123" s="198">
        <v>801</v>
      </c>
      <c r="B123" s="198"/>
      <c r="C123" s="198"/>
      <c r="D123" s="186" t="s">
        <v>43</v>
      </c>
      <c r="E123" s="186"/>
      <c r="F123" s="12">
        <f>F124+F127</f>
        <v>798.49999999999989</v>
      </c>
      <c r="G123" s="12">
        <f>G124+G127</f>
        <v>810.70999999999992</v>
      </c>
      <c r="H123" s="13">
        <f>H124+H127</f>
        <v>758.22</v>
      </c>
      <c r="I123" s="14">
        <f>I124+I127</f>
        <v>810.70999999999992</v>
      </c>
      <c r="J123" s="53">
        <f>J124+J127</f>
        <v>544.79999999999995</v>
      </c>
    </row>
    <row r="124" spans="1:12" x14ac:dyDescent="0.25">
      <c r="A124" s="215">
        <v>112200</v>
      </c>
      <c r="B124" s="215"/>
      <c r="C124" s="215"/>
      <c r="D124" s="186" t="s">
        <v>44</v>
      </c>
      <c r="E124" s="186"/>
      <c r="F124" s="12">
        <f>SUM(F125:F126)</f>
        <v>613.59999999999991</v>
      </c>
      <c r="G124" s="12">
        <f>SUM(G125:G126)</f>
        <v>567.09999999999991</v>
      </c>
      <c r="H124" s="13">
        <f>SUM(H125:H126)</f>
        <v>544</v>
      </c>
      <c r="I124" s="14">
        <f>SUM(I125:I126)</f>
        <v>567.09999999999991</v>
      </c>
      <c r="J124" s="53">
        <f>SUM(J125:J126)</f>
        <v>415.5</v>
      </c>
      <c r="K124" s="5">
        <f>J124-J12</f>
        <v>0</v>
      </c>
      <c r="L124" s="1" t="s">
        <v>74</v>
      </c>
    </row>
    <row r="125" spans="1:12" x14ac:dyDescent="0.25">
      <c r="A125" s="187">
        <v>111</v>
      </c>
      <c r="B125" s="187"/>
      <c r="C125" s="187"/>
      <c r="D125" s="15">
        <v>211</v>
      </c>
      <c r="E125" s="3" t="s">
        <v>91</v>
      </c>
      <c r="F125" s="12">
        <v>450.4</v>
      </c>
      <c r="G125" s="16">
        <v>404.28</v>
      </c>
      <c r="H125" s="17">
        <v>381.2</v>
      </c>
      <c r="I125" s="18">
        <v>404.28</v>
      </c>
      <c r="J125" s="55">
        <v>319.10000000000002</v>
      </c>
    </row>
    <row r="126" spans="1:12" x14ac:dyDescent="0.25">
      <c r="A126" s="187">
        <v>111</v>
      </c>
      <c r="B126" s="187"/>
      <c r="C126" s="187"/>
      <c r="D126" s="15">
        <v>213</v>
      </c>
      <c r="E126" s="3" t="s">
        <v>91</v>
      </c>
      <c r="F126" s="12">
        <v>163.19999999999999</v>
      </c>
      <c r="G126" s="16">
        <v>162.82</v>
      </c>
      <c r="H126" s="17">
        <v>162.80000000000001</v>
      </c>
      <c r="I126" s="18">
        <v>162.82</v>
      </c>
      <c r="J126" s="59">
        <v>96.4</v>
      </c>
    </row>
    <row r="127" spans="1:12" x14ac:dyDescent="0.25">
      <c r="A127" s="215">
        <v>117021</v>
      </c>
      <c r="B127" s="215"/>
      <c r="C127" s="215"/>
      <c r="D127" s="186" t="s">
        <v>45</v>
      </c>
      <c r="E127" s="186"/>
      <c r="F127" s="12">
        <f>SUM(F128:F138)</f>
        <v>184.9</v>
      </c>
      <c r="G127" s="12">
        <f>SUM(G128:G138)</f>
        <v>243.61</v>
      </c>
      <c r="H127" s="13">
        <f>SUM(H128:H138)</f>
        <v>214.22000000000003</v>
      </c>
      <c r="I127" s="14">
        <f>SUM(I128:I138)</f>
        <v>243.61</v>
      </c>
      <c r="J127" s="53">
        <f>SUM(J128:J138)</f>
        <v>129.30000000000001</v>
      </c>
    </row>
    <row r="128" spans="1:12" x14ac:dyDescent="0.25">
      <c r="A128" s="187">
        <v>242</v>
      </c>
      <c r="B128" s="187"/>
      <c r="C128" s="187"/>
      <c r="D128" s="15">
        <v>226</v>
      </c>
      <c r="E128" s="3" t="s">
        <v>21</v>
      </c>
      <c r="F128" s="12">
        <v>4.5</v>
      </c>
      <c r="G128" s="16">
        <v>54</v>
      </c>
      <c r="H128" s="17">
        <v>36</v>
      </c>
      <c r="I128" s="18">
        <v>54</v>
      </c>
      <c r="J128" s="55">
        <v>0</v>
      </c>
    </row>
    <row r="129" spans="1:10" x14ac:dyDescent="0.25">
      <c r="A129" s="187">
        <v>244</v>
      </c>
      <c r="B129" s="187"/>
      <c r="C129" s="187"/>
      <c r="D129" s="15">
        <v>223</v>
      </c>
      <c r="E129" s="3" t="s">
        <v>25</v>
      </c>
      <c r="F129" s="12">
        <v>0</v>
      </c>
      <c r="G129" s="16">
        <v>2.15</v>
      </c>
      <c r="H129" s="17">
        <v>0</v>
      </c>
      <c r="I129" s="18">
        <v>2.15</v>
      </c>
      <c r="J129" s="59">
        <v>7.7</v>
      </c>
    </row>
    <row r="130" spans="1:10" hidden="1" x14ac:dyDescent="0.25">
      <c r="A130" s="187">
        <v>244</v>
      </c>
      <c r="B130" s="187"/>
      <c r="C130" s="187"/>
      <c r="D130" s="15">
        <v>225</v>
      </c>
      <c r="E130" s="3" t="s">
        <v>20</v>
      </c>
      <c r="F130" s="12"/>
      <c r="G130" s="16"/>
      <c r="H130" s="17"/>
      <c r="I130" s="18">
        <v>0</v>
      </c>
      <c r="J130" s="55"/>
    </row>
    <row r="131" spans="1:10" hidden="1" x14ac:dyDescent="0.25">
      <c r="A131" s="187">
        <v>244</v>
      </c>
      <c r="B131" s="187"/>
      <c r="C131" s="187"/>
      <c r="D131" s="15">
        <v>225</v>
      </c>
      <c r="E131" s="3" t="s">
        <v>27</v>
      </c>
      <c r="F131" s="12"/>
      <c r="G131" s="16"/>
      <c r="H131" s="17"/>
      <c r="I131" s="18">
        <v>0</v>
      </c>
      <c r="J131" s="55"/>
    </row>
    <row r="132" spans="1:10" x14ac:dyDescent="0.25">
      <c r="A132" s="187">
        <v>244</v>
      </c>
      <c r="B132" s="187"/>
      <c r="C132" s="187"/>
      <c r="D132" s="15">
        <v>226</v>
      </c>
      <c r="E132" s="3" t="s">
        <v>21</v>
      </c>
      <c r="F132" s="12">
        <v>155.4</v>
      </c>
      <c r="G132" s="16">
        <v>152.5</v>
      </c>
      <c r="H132" s="17">
        <v>149.4</v>
      </c>
      <c r="I132" s="18">
        <v>152.5</v>
      </c>
      <c r="J132" s="59">
        <v>108.3</v>
      </c>
    </row>
    <row r="133" spans="1:10" hidden="1" x14ac:dyDescent="0.25">
      <c r="A133" s="187">
        <v>244</v>
      </c>
      <c r="B133" s="187"/>
      <c r="C133" s="187"/>
      <c r="D133" s="15">
        <v>226</v>
      </c>
      <c r="E133" s="3" t="s">
        <v>29</v>
      </c>
      <c r="F133" s="12"/>
      <c r="G133" s="16"/>
      <c r="H133" s="19"/>
      <c r="I133" s="20">
        <v>0</v>
      </c>
      <c r="J133" s="56"/>
    </row>
    <row r="134" spans="1:10" x14ac:dyDescent="0.25">
      <c r="A134" s="183">
        <v>244</v>
      </c>
      <c r="B134" s="184"/>
      <c r="C134" s="185"/>
      <c r="D134" s="15">
        <v>290</v>
      </c>
      <c r="E134" s="3" t="s">
        <v>77</v>
      </c>
      <c r="F134" s="12">
        <v>0</v>
      </c>
      <c r="G134" s="16">
        <v>1.3</v>
      </c>
      <c r="H134" s="19">
        <v>1.3</v>
      </c>
      <c r="I134" s="20">
        <v>1.3</v>
      </c>
      <c r="J134" s="56">
        <v>0</v>
      </c>
    </row>
    <row r="135" spans="1:10" x14ac:dyDescent="0.25">
      <c r="A135" s="187">
        <v>244</v>
      </c>
      <c r="B135" s="187"/>
      <c r="C135" s="187"/>
      <c r="D135" s="15">
        <v>310</v>
      </c>
      <c r="E135" s="3" t="s">
        <v>22</v>
      </c>
      <c r="F135" s="12">
        <v>0</v>
      </c>
      <c r="G135" s="16">
        <v>3.31</v>
      </c>
      <c r="H135" s="19">
        <v>3.3</v>
      </c>
      <c r="I135" s="20">
        <v>3.31</v>
      </c>
      <c r="J135" s="56">
        <v>0</v>
      </c>
    </row>
    <row r="136" spans="1:10" x14ac:dyDescent="0.25">
      <c r="A136" s="187">
        <v>244</v>
      </c>
      <c r="B136" s="187"/>
      <c r="C136" s="187"/>
      <c r="D136" s="15">
        <v>340</v>
      </c>
      <c r="E136" s="3" t="s">
        <v>23</v>
      </c>
      <c r="F136" s="12">
        <v>21.3</v>
      </c>
      <c r="G136" s="16">
        <v>26.35</v>
      </c>
      <c r="H136" s="17">
        <v>21.83</v>
      </c>
      <c r="I136" s="18">
        <v>26.35</v>
      </c>
      <c r="J136" s="59">
        <v>10</v>
      </c>
    </row>
    <row r="137" spans="1:10" x14ac:dyDescent="0.25">
      <c r="A137" s="183">
        <v>851</v>
      </c>
      <c r="B137" s="184"/>
      <c r="C137" s="185"/>
      <c r="D137" s="15">
        <v>290</v>
      </c>
      <c r="E137" s="3" t="s">
        <v>31</v>
      </c>
      <c r="F137" s="12">
        <v>0</v>
      </c>
      <c r="G137" s="16">
        <v>3.81</v>
      </c>
      <c r="H137" s="17">
        <v>2.2000000000000002</v>
      </c>
      <c r="I137" s="18">
        <v>3.81</v>
      </c>
      <c r="J137" s="59">
        <v>3.3</v>
      </c>
    </row>
    <row r="138" spans="1:10" x14ac:dyDescent="0.25">
      <c r="A138" s="187">
        <v>852</v>
      </c>
      <c r="B138" s="187"/>
      <c r="C138" s="187"/>
      <c r="D138" s="15">
        <v>290</v>
      </c>
      <c r="E138" s="3" t="s">
        <v>77</v>
      </c>
      <c r="F138" s="12">
        <v>3.7</v>
      </c>
      <c r="G138" s="16">
        <v>0.19</v>
      </c>
      <c r="H138" s="17">
        <v>0.19</v>
      </c>
      <c r="I138" s="18">
        <v>0.19</v>
      </c>
      <c r="J138" s="55">
        <v>0</v>
      </c>
    </row>
    <row r="139" spans="1:10" x14ac:dyDescent="0.25">
      <c r="A139" s="212">
        <v>1001</v>
      </c>
      <c r="B139" s="212"/>
      <c r="C139" s="212"/>
      <c r="D139" s="186" t="s">
        <v>46</v>
      </c>
      <c r="E139" s="186"/>
      <c r="F139" s="12">
        <f>F140+F143</f>
        <v>214.8</v>
      </c>
      <c r="G139" s="12">
        <f>G140+G143</f>
        <v>197.7</v>
      </c>
      <c r="H139" s="13">
        <f>H140+H143</f>
        <v>124.9</v>
      </c>
      <c r="I139" s="14">
        <f>I140+I143</f>
        <v>197.7</v>
      </c>
      <c r="J139" s="53">
        <f>J140</f>
        <v>210.4</v>
      </c>
    </row>
    <row r="140" spans="1:10" x14ac:dyDescent="0.25">
      <c r="A140" s="205">
        <v>9997300</v>
      </c>
      <c r="B140" s="205"/>
      <c r="C140" s="205"/>
      <c r="D140" s="186" t="s">
        <v>104</v>
      </c>
      <c r="E140" s="186"/>
      <c r="F140" s="12">
        <f>F141</f>
        <v>214.8</v>
      </c>
      <c r="G140" s="12">
        <f>G141</f>
        <v>187.7</v>
      </c>
      <c r="H140" s="13">
        <f>H141</f>
        <v>120.9</v>
      </c>
      <c r="I140" s="14">
        <f>I141</f>
        <v>187.7</v>
      </c>
      <c r="J140" s="53">
        <f>J141</f>
        <v>210.4</v>
      </c>
    </row>
    <row r="141" spans="1:10" x14ac:dyDescent="0.25">
      <c r="A141" s="187">
        <v>313</v>
      </c>
      <c r="B141" s="187"/>
      <c r="C141" s="187"/>
      <c r="D141" s="15">
        <v>263</v>
      </c>
      <c r="E141" s="3"/>
      <c r="F141" s="12">
        <v>214.8</v>
      </c>
      <c r="G141" s="16">
        <v>187.7</v>
      </c>
      <c r="H141" s="17">
        <v>120.9</v>
      </c>
      <c r="I141" s="18">
        <v>187.7</v>
      </c>
      <c r="J141" s="59">
        <v>210.4</v>
      </c>
    </row>
    <row r="142" spans="1:10" ht="14.4" x14ac:dyDescent="0.25">
      <c r="A142" s="195" t="s">
        <v>105</v>
      </c>
      <c r="B142" s="196"/>
      <c r="C142" s="197"/>
      <c r="D142" s="180" t="s">
        <v>106</v>
      </c>
      <c r="E142" s="181"/>
      <c r="F142" s="12">
        <v>0</v>
      </c>
      <c r="G142" s="16">
        <f t="shared" ref="G142:I143" si="0">G143</f>
        <v>10</v>
      </c>
      <c r="H142" s="17">
        <f t="shared" si="0"/>
        <v>4</v>
      </c>
      <c r="I142" s="18">
        <f t="shared" si="0"/>
        <v>10</v>
      </c>
      <c r="J142" s="55">
        <f>J143</f>
        <v>4</v>
      </c>
    </row>
    <row r="143" spans="1:10" x14ac:dyDescent="0.25">
      <c r="A143" s="205">
        <v>9997400</v>
      </c>
      <c r="B143" s="205"/>
      <c r="C143" s="205"/>
      <c r="D143" s="186" t="s">
        <v>104</v>
      </c>
      <c r="E143" s="186"/>
      <c r="F143" s="12">
        <v>0</v>
      </c>
      <c r="G143" s="16">
        <f t="shared" si="0"/>
        <v>10</v>
      </c>
      <c r="H143" s="17">
        <f t="shared" si="0"/>
        <v>4</v>
      </c>
      <c r="I143" s="18">
        <f t="shared" si="0"/>
        <v>10</v>
      </c>
      <c r="J143" s="55">
        <f>J144</f>
        <v>4</v>
      </c>
    </row>
    <row r="144" spans="1:10" x14ac:dyDescent="0.25">
      <c r="A144" s="187">
        <v>321</v>
      </c>
      <c r="B144" s="187"/>
      <c r="C144" s="187"/>
      <c r="D144" s="15">
        <v>262</v>
      </c>
      <c r="E144" s="3"/>
      <c r="F144" s="21">
        <v>0</v>
      </c>
      <c r="G144" s="22">
        <v>10</v>
      </c>
      <c r="H144" s="23">
        <v>4</v>
      </c>
      <c r="I144" s="18">
        <v>10</v>
      </c>
      <c r="J144" s="59">
        <v>4</v>
      </c>
    </row>
    <row r="145" spans="1:10" ht="14.4" hidden="1" x14ac:dyDescent="0.25">
      <c r="A145" s="208">
        <v>1101</v>
      </c>
      <c r="B145" s="208"/>
      <c r="C145" s="208"/>
      <c r="D145" s="209" t="s">
        <v>47</v>
      </c>
      <c r="E145" s="210"/>
      <c r="F145" s="24">
        <f>F146</f>
        <v>0</v>
      </c>
      <c r="G145" s="24">
        <f t="shared" ref="G145:J146" si="1">G146</f>
        <v>0</v>
      </c>
      <c r="H145" s="25">
        <f t="shared" si="1"/>
        <v>0</v>
      </c>
      <c r="I145" s="24">
        <f t="shared" si="1"/>
        <v>0</v>
      </c>
      <c r="J145" s="37">
        <f t="shared" si="1"/>
        <v>0</v>
      </c>
    </row>
    <row r="146" spans="1:10" ht="14.4" hidden="1" x14ac:dyDescent="0.25">
      <c r="A146" s="211">
        <v>9927500</v>
      </c>
      <c r="B146" s="211"/>
      <c r="C146" s="211"/>
      <c r="D146" s="209" t="s">
        <v>49</v>
      </c>
      <c r="E146" s="210"/>
      <c r="F146" s="26">
        <f>F147</f>
        <v>0</v>
      </c>
      <c r="G146" s="26">
        <f t="shared" si="1"/>
        <v>0</v>
      </c>
      <c r="H146" s="27">
        <f t="shared" si="1"/>
        <v>0</v>
      </c>
      <c r="I146" s="26">
        <f t="shared" si="1"/>
        <v>0</v>
      </c>
      <c r="J146" s="26">
        <f t="shared" si="1"/>
        <v>0</v>
      </c>
    </row>
    <row r="147" spans="1:10" ht="14.4" hidden="1" x14ac:dyDescent="0.25">
      <c r="A147" s="204">
        <v>244</v>
      </c>
      <c r="B147" s="204"/>
      <c r="C147" s="204"/>
      <c r="D147" s="28">
        <v>310</v>
      </c>
      <c r="E147" s="29" t="s">
        <v>22</v>
      </c>
      <c r="F147" s="26"/>
      <c r="G147" s="30"/>
      <c r="H147" s="31"/>
      <c r="I147" s="30"/>
      <c r="J147" s="30"/>
    </row>
  </sheetData>
  <mergeCells count="191">
    <mergeCell ref="A1:J1"/>
    <mergeCell ref="A3:C3"/>
    <mergeCell ref="D3:E3"/>
    <mergeCell ref="F3:F6"/>
    <mergeCell ref="G3:G6"/>
    <mergeCell ref="D5:E5"/>
    <mergeCell ref="A6:C6"/>
    <mergeCell ref="A5:C5"/>
    <mergeCell ref="H3:H6"/>
    <mergeCell ref="I3:I6"/>
    <mergeCell ref="J3:J6"/>
    <mergeCell ref="A4:C4"/>
    <mergeCell ref="D4:E4"/>
    <mergeCell ref="L8:L9"/>
    <mergeCell ref="A9:E9"/>
    <mergeCell ref="A17:E17"/>
    <mergeCell ref="A19:C19"/>
    <mergeCell ref="D19:E19"/>
    <mergeCell ref="A18:E18"/>
    <mergeCell ref="A11:E11"/>
    <mergeCell ref="D25:E25"/>
    <mergeCell ref="A10:E10"/>
    <mergeCell ref="A14:E14"/>
    <mergeCell ref="A15:E15"/>
    <mergeCell ref="A23:C23"/>
    <mergeCell ref="A24:C24"/>
    <mergeCell ref="A22:C22"/>
    <mergeCell ref="A16:E16"/>
    <mergeCell ref="D20:E20"/>
    <mergeCell ref="A21:C21"/>
    <mergeCell ref="A8:E8"/>
    <mergeCell ref="D24:E24"/>
    <mergeCell ref="A25:C25"/>
    <mergeCell ref="A26:C26"/>
    <mergeCell ref="A27:C27"/>
    <mergeCell ref="A20:C20"/>
    <mergeCell ref="A7:E7"/>
    <mergeCell ref="A12:E12"/>
    <mergeCell ref="A43:C43"/>
    <mergeCell ref="A36:C36"/>
    <mergeCell ref="A39:C39"/>
    <mergeCell ref="A38:C38"/>
    <mergeCell ref="A29:C29"/>
    <mergeCell ref="D21:E21"/>
    <mergeCell ref="D28:E28"/>
    <mergeCell ref="A28:C28"/>
    <mergeCell ref="A30:C30"/>
    <mergeCell ref="A37:C37"/>
    <mergeCell ref="A31:C31"/>
    <mergeCell ref="A32:C32"/>
    <mergeCell ref="A33:C33"/>
    <mergeCell ref="A34:C34"/>
    <mergeCell ref="A35:C35"/>
    <mergeCell ref="A40:C40"/>
    <mergeCell ref="A41:C41"/>
    <mergeCell ref="A44:C44"/>
    <mergeCell ref="A47:C47"/>
    <mergeCell ref="A55:C55"/>
    <mergeCell ref="A49:C49"/>
    <mergeCell ref="A42:C42"/>
    <mergeCell ref="A52:C52"/>
    <mergeCell ref="A53:C53"/>
    <mergeCell ref="A45:C45"/>
    <mergeCell ref="A46:C46"/>
    <mergeCell ref="A50:C50"/>
    <mergeCell ref="A48:C48"/>
    <mergeCell ref="A54:C54"/>
    <mergeCell ref="A61:C61"/>
    <mergeCell ref="A62:C62"/>
    <mergeCell ref="A65:C65"/>
    <mergeCell ref="A63:C63"/>
    <mergeCell ref="A70:C70"/>
    <mergeCell ref="A73:C73"/>
    <mergeCell ref="A78:C78"/>
    <mergeCell ref="A76:C76"/>
    <mergeCell ref="A51:C51"/>
    <mergeCell ref="A64:C64"/>
    <mergeCell ref="A60:C60"/>
    <mergeCell ref="D113:E113"/>
    <mergeCell ref="A114:C114"/>
    <mergeCell ref="D104:E104"/>
    <mergeCell ref="A112:C112"/>
    <mergeCell ref="A113:C113"/>
    <mergeCell ref="A108:C108"/>
    <mergeCell ref="A110:C110"/>
    <mergeCell ref="A109:C109"/>
    <mergeCell ref="A107:C107"/>
    <mergeCell ref="D107:E107"/>
    <mergeCell ref="A104:C104"/>
    <mergeCell ref="D89:E89"/>
    <mergeCell ref="D96:E96"/>
    <mergeCell ref="A96:C96"/>
    <mergeCell ref="A111:C111"/>
    <mergeCell ref="D90:E90"/>
    <mergeCell ref="A105:C105"/>
    <mergeCell ref="A68:C68"/>
    <mergeCell ref="A97:C97"/>
    <mergeCell ref="A89:C89"/>
    <mergeCell ref="A93:C93"/>
    <mergeCell ref="A90:C90"/>
    <mergeCell ref="D115:E115"/>
    <mergeCell ref="A116:C116"/>
    <mergeCell ref="D127:E127"/>
    <mergeCell ref="A124:C124"/>
    <mergeCell ref="D124:E124"/>
    <mergeCell ref="A127:C127"/>
    <mergeCell ref="D123:E123"/>
    <mergeCell ref="A117:C117"/>
    <mergeCell ref="D117:E117"/>
    <mergeCell ref="A121:C121"/>
    <mergeCell ref="A125:C125"/>
    <mergeCell ref="A120:C120"/>
    <mergeCell ref="D145:E145"/>
    <mergeCell ref="A146:C146"/>
    <mergeCell ref="A131:C131"/>
    <mergeCell ref="A132:C132"/>
    <mergeCell ref="D143:E143"/>
    <mergeCell ref="A140:C140"/>
    <mergeCell ref="D139:E139"/>
    <mergeCell ref="A138:C138"/>
    <mergeCell ref="A139:C139"/>
    <mergeCell ref="D142:E142"/>
    <mergeCell ref="A142:C142"/>
    <mergeCell ref="D140:E140"/>
    <mergeCell ref="D146:E146"/>
    <mergeCell ref="A147:C147"/>
    <mergeCell ref="A141:C141"/>
    <mergeCell ref="A143:C143"/>
    <mergeCell ref="A115:C115"/>
    <mergeCell ref="A123:C123"/>
    <mergeCell ref="A128:C128"/>
    <mergeCell ref="A129:C129"/>
    <mergeCell ref="A130:C130"/>
    <mergeCell ref="A135:C135"/>
    <mergeCell ref="A126:C126"/>
    <mergeCell ref="A136:C136"/>
    <mergeCell ref="A133:C133"/>
    <mergeCell ref="A137:C137"/>
    <mergeCell ref="A134:C134"/>
    <mergeCell ref="A144:C144"/>
    <mergeCell ref="A145:C145"/>
    <mergeCell ref="A106:C106"/>
    <mergeCell ref="A99:C99"/>
    <mergeCell ref="A86:C86"/>
    <mergeCell ref="A87:C87"/>
    <mergeCell ref="A122:C122"/>
    <mergeCell ref="A118:C118"/>
    <mergeCell ref="A119:C119"/>
    <mergeCell ref="A95:C95"/>
    <mergeCell ref="A92:C92"/>
    <mergeCell ref="A91:C91"/>
    <mergeCell ref="A100:C100"/>
    <mergeCell ref="A101:C101"/>
    <mergeCell ref="A102:C102"/>
    <mergeCell ref="A88:C88"/>
    <mergeCell ref="A103:C103"/>
    <mergeCell ref="A98:C98"/>
    <mergeCell ref="A94:C94"/>
    <mergeCell ref="D85:E85"/>
    <mergeCell ref="A85:C85"/>
    <mergeCell ref="A81:C81"/>
    <mergeCell ref="A84:C84"/>
    <mergeCell ref="A80:C80"/>
    <mergeCell ref="A83:C83"/>
    <mergeCell ref="D84:E84"/>
    <mergeCell ref="A82:C82"/>
    <mergeCell ref="D82:E82"/>
    <mergeCell ref="D53:E53"/>
    <mergeCell ref="A71:C71"/>
    <mergeCell ref="A67:C67"/>
    <mergeCell ref="D75:E75"/>
    <mergeCell ref="D81:E81"/>
    <mergeCell ref="D71:E71"/>
    <mergeCell ref="A77:C77"/>
    <mergeCell ref="A74:C74"/>
    <mergeCell ref="A75:C75"/>
    <mergeCell ref="D69:E69"/>
    <mergeCell ref="A69:C69"/>
    <mergeCell ref="A79:C79"/>
    <mergeCell ref="D79:E79"/>
    <mergeCell ref="A72:C72"/>
    <mergeCell ref="D68:E68"/>
    <mergeCell ref="D56:E56"/>
    <mergeCell ref="D57:E57"/>
    <mergeCell ref="D66:E66"/>
    <mergeCell ref="D65:E65"/>
    <mergeCell ref="A58:C58"/>
    <mergeCell ref="A57:C57"/>
    <mergeCell ref="A56:C56"/>
    <mergeCell ref="A66:C66"/>
    <mergeCell ref="A59:C5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7"/>
  <sheetViews>
    <sheetView topLeftCell="A124" workbookViewId="0">
      <selection activeCell="J141" sqref="J141"/>
    </sheetView>
  </sheetViews>
  <sheetFormatPr defaultColWidth="8.88671875" defaultRowHeight="13.8" x14ac:dyDescent="0.25"/>
  <cols>
    <col min="1" max="4" width="8.88671875" style="32"/>
    <col min="5" max="5" width="38.88671875" style="32" customWidth="1"/>
    <col min="6" max="6" width="13.33203125" style="33" customWidth="1"/>
    <col min="7" max="7" width="20.6640625" style="34" customWidth="1"/>
    <col min="8" max="8" width="16.33203125" style="34" customWidth="1"/>
    <col min="9" max="9" width="14.6640625" style="34" customWidth="1"/>
    <col min="10" max="10" width="18.109375" style="1" customWidth="1"/>
    <col min="11" max="11" width="20.5546875" style="1" customWidth="1"/>
    <col min="12" max="12" width="19.33203125" style="1" customWidth="1"/>
    <col min="13" max="13" width="12.6640625" style="1" customWidth="1"/>
    <col min="14" max="14" width="13" style="1" customWidth="1"/>
    <col min="15" max="16384" width="8.88671875" style="1"/>
  </cols>
  <sheetData>
    <row r="1" spans="1:14" ht="39" customHeight="1" x14ac:dyDescent="0.25">
      <c r="A1" s="239" t="s">
        <v>76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4" ht="3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 t="s">
        <v>61</v>
      </c>
    </row>
    <row r="3" spans="1:14" ht="13.95" customHeight="1" x14ac:dyDescent="0.25">
      <c r="A3" s="186" t="s">
        <v>5</v>
      </c>
      <c r="B3" s="186"/>
      <c r="C3" s="186"/>
      <c r="D3" s="186" t="s">
        <v>6</v>
      </c>
      <c r="E3" s="186"/>
      <c r="F3" s="240" t="s">
        <v>48</v>
      </c>
      <c r="G3" s="242" t="s">
        <v>0</v>
      </c>
      <c r="H3" s="244" t="s">
        <v>55</v>
      </c>
      <c r="I3" s="246" t="s">
        <v>50</v>
      </c>
      <c r="J3" s="246" t="s">
        <v>51</v>
      </c>
    </row>
    <row r="4" spans="1:14" ht="27.6" customHeight="1" x14ac:dyDescent="0.25">
      <c r="A4" s="186" t="s">
        <v>7</v>
      </c>
      <c r="B4" s="186"/>
      <c r="C4" s="186"/>
      <c r="D4" s="186" t="s">
        <v>8</v>
      </c>
      <c r="E4" s="186"/>
      <c r="F4" s="241"/>
      <c r="G4" s="242"/>
      <c r="H4" s="245"/>
      <c r="I4" s="246"/>
      <c r="J4" s="246"/>
    </row>
    <row r="5" spans="1:14" x14ac:dyDescent="0.25">
      <c r="A5" s="186" t="s">
        <v>9</v>
      </c>
      <c r="B5" s="186"/>
      <c r="C5" s="186"/>
      <c r="D5" s="186" t="s">
        <v>10</v>
      </c>
      <c r="E5" s="186"/>
      <c r="F5" s="241"/>
      <c r="G5" s="242"/>
      <c r="H5" s="245"/>
      <c r="I5" s="246"/>
      <c r="J5" s="246"/>
    </row>
    <row r="6" spans="1:14" ht="55.2" customHeight="1" x14ac:dyDescent="0.25">
      <c r="A6" s="186" t="s">
        <v>11</v>
      </c>
      <c r="B6" s="186"/>
      <c r="C6" s="186"/>
      <c r="D6" s="3" t="s">
        <v>12</v>
      </c>
      <c r="E6" s="3" t="s">
        <v>13</v>
      </c>
      <c r="F6" s="241"/>
      <c r="G6" s="243"/>
      <c r="H6" s="245"/>
      <c r="I6" s="246"/>
      <c r="J6" s="246"/>
      <c r="K6" s="51">
        <f>J68+J84+J104+J107+J113</f>
        <v>3271.9</v>
      </c>
      <c r="L6" s="1" t="s">
        <v>70</v>
      </c>
    </row>
    <row r="7" spans="1:14" ht="22.2" customHeight="1" x14ac:dyDescent="0.25">
      <c r="A7" s="188" t="s">
        <v>52</v>
      </c>
      <c r="B7" s="225"/>
      <c r="C7" s="225"/>
      <c r="D7" s="225"/>
      <c r="E7" s="225"/>
      <c r="F7" s="35">
        <v>3048.6</v>
      </c>
      <c r="G7" s="35">
        <v>1376</v>
      </c>
      <c r="H7" s="4">
        <v>968.7</v>
      </c>
      <c r="I7" s="35">
        <v>1376</v>
      </c>
      <c r="J7" s="35">
        <v>1312</v>
      </c>
    </row>
    <row r="8" spans="1:14" ht="23.4" customHeight="1" x14ac:dyDescent="0.3">
      <c r="A8" s="188" t="s">
        <v>53</v>
      </c>
      <c r="B8" s="225"/>
      <c r="C8" s="225"/>
      <c r="D8" s="225"/>
      <c r="E8" s="225"/>
      <c r="F8" s="35">
        <f>F9+F11+F12+F13</f>
        <v>2555.1</v>
      </c>
      <c r="G8" s="35">
        <f>G9+G10+G11+G12+G13+G14</f>
        <v>4898.18</v>
      </c>
      <c r="H8" s="4">
        <f>H9+H10+H11+H12+H13+H14</f>
        <v>3495.6</v>
      </c>
      <c r="I8" s="35">
        <f>I9+I10+I11+I12+I13+I14</f>
        <v>4898.18</v>
      </c>
      <c r="J8" s="52">
        <f>J9+J11+J12+J13+J14</f>
        <v>4674</v>
      </c>
      <c r="K8" s="43" t="s">
        <v>107</v>
      </c>
      <c r="L8" s="226" t="s">
        <v>72</v>
      </c>
    </row>
    <row r="9" spans="1:14" ht="22.95" customHeight="1" x14ac:dyDescent="0.25">
      <c r="A9" s="188" t="s">
        <v>1</v>
      </c>
      <c r="B9" s="225"/>
      <c r="C9" s="225"/>
      <c r="D9" s="225"/>
      <c r="E9" s="225"/>
      <c r="F9" s="4">
        <v>948.3</v>
      </c>
      <c r="G9" s="4">
        <v>823.6</v>
      </c>
      <c r="H9" s="4">
        <v>539.9</v>
      </c>
      <c r="I9" s="35">
        <v>823.6</v>
      </c>
      <c r="J9" s="35">
        <v>841.6</v>
      </c>
      <c r="K9" s="66">
        <v>1630</v>
      </c>
      <c r="L9" s="226"/>
      <c r="M9" s="40" t="s">
        <v>73</v>
      </c>
    </row>
    <row r="10" spans="1:14" ht="22.95" customHeight="1" x14ac:dyDescent="0.3">
      <c r="A10" s="188" t="s">
        <v>92</v>
      </c>
      <c r="B10" s="200"/>
      <c r="C10" s="200"/>
      <c r="D10" s="200"/>
      <c r="E10" s="231"/>
      <c r="F10" s="4">
        <v>0</v>
      </c>
      <c r="G10" s="4">
        <v>598.58000000000004</v>
      </c>
      <c r="H10" s="4">
        <v>598.6</v>
      </c>
      <c r="I10" s="35">
        <v>598.58000000000004</v>
      </c>
      <c r="J10" s="52">
        <v>0</v>
      </c>
      <c r="K10" s="43"/>
      <c r="L10" s="44"/>
      <c r="M10" s="40"/>
    </row>
    <row r="11" spans="1:14" ht="24.6" customHeight="1" x14ac:dyDescent="0.25">
      <c r="A11" s="188" t="s">
        <v>2</v>
      </c>
      <c r="B11" s="225"/>
      <c r="C11" s="225"/>
      <c r="D11" s="225"/>
      <c r="E11" s="225"/>
      <c r="F11" s="4">
        <v>141.6</v>
      </c>
      <c r="G11" s="4">
        <v>143.69999999999999</v>
      </c>
      <c r="H11" s="4">
        <v>74</v>
      </c>
      <c r="I11" s="35">
        <v>143.69999999999999</v>
      </c>
      <c r="J11" s="35">
        <v>145</v>
      </c>
      <c r="K11" s="64">
        <f>J20+J24</f>
        <v>1699.6000000000001</v>
      </c>
      <c r="L11" s="5">
        <f>J20+J24+J90+J127+J139+J142</f>
        <v>2388.3000000000002</v>
      </c>
      <c r="M11" s="5">
        <f>J7+J9</f>
        <v>2153.6</v>
      </c>
      <c r="N11" s="41">
        <f>M11-L11</f>
        <v>-234.70000000000027</v>
      </c>
    </row>
    <row r="12" spans="1:14" ht="21.6" customHeight="1" x14ac:dyDescent="0.25">
      <c r="A12" s="188" t="s">
        <v>54</v>
      </c>
      <c r="B12" s="225"/>
      <c r="C12" s="225"/>
      <c r="D12" s="225"/>
      <c r="E12" s="225"/>
      <c r="F12" s="4">
        <v>613.6</v>
      </c>
      <c r="G12" s="4">
        <v>567.1</v>
      </c>
      <c r="H12" s="4">
        <v>545.1</v>
      </c>
      <c r="I12" s="35">
        <v>567.1</v>
      </c>
      <c r="J12" s="35">
        <v>415.5</v>
      </c>
      <c r="K12" s="65">
        <f>K9-K11</f>
        <v>-69.600000000000136</v>
      </c>
    </row>
    <row r="13" spans="1:14" ht="21.6" customHeight="1" x14ac:dyDescent="0.25">
      <c r="A13" s="6" t="s">
        <v>62</v>
      </c>
      <c r="B13" s="6"/>
      <c r="C13" s="6"/>
      <c r="D13" s="6"/>
      <c r="E13" s="6"/>
      <c r="F13" s="4">
        <v>851.6</v>
      </c>
      <c r="G13" s="4">
        <v>0</v>
      </c>
      <c r="H13" s="7">
        <v>0</v>
      </c>
      <c r="I13" s="36">
        <v>0</v>
      </c>
      <c r="J13" s="52">
        <v>0</v>
      </c>
    </row>
    <row r="14" spans="1:14" ht="22.95" customHeight="1" x14ac:dyDescent="0.25">
      <c r="A14" s="232" t="s">
        <v>59</v>
      </c>
      <c r="B14" s="233"/>
      <c r="C14" s="233"/>
      <c r="D14" s="233"/>
      <c r="E14" s="234"/>
      <c r="F14" s="4"/>
      <c r="G14" s="4">
        <v>2765.2</v>
      </c>
      <c r="H14" s="7">
        <v>1738</v>
      </c>
      <c r="I14" s="36">
        <v>2765.2</v>
      </c>
      <c r="J14" s="35">
        <f>J71+J75+J79+J85+J104+J107+J113</f>
        <v>3271.9</v>
      </c>
      <c r="K14" s="5">
        <f>I14-I15+J15</f>
        <v>3271.8999999999996</v>
      </c>
      <c r="L14" s="38"/>
      <c r="M14" s="5"/>
    </row>
    <row r="15" spans="1:14" ht="18" customHeight="1" x14ac:dyDescent="0.25">
      <c r="A15" s="235" t="s">
        <v>60</v>
      </c>
      <c r="B15" s="236"/>
      <c r="C15" s="236"/>
      <c r="D15" s="236"/>
      <c r="E15" s="237"/>
      <c r="F15" s="4"/>
      <c r="G15" s="4">
        <v>1442.3</v>
      </c>
      <c r="H15" s="7">
        <v>1081.7</v>
      </c>
      <c r="I15" s="58">
        <v>1442.3</v>
      </c>
      <c r="J15" s="57">
        <v>1949</v>
      </c>
    </row>
    <row r="16" spans="1:14" ht="22.2" customHeight="1" x14ac:dyDescent="0.25">
      <c r="A16" s="235" t="s">
        <v>56</v>
      </c>
      <c r="B16" s="236"/>
      <c r="C16" s="236"/>
      <c r="D16" s="236"/>
      <c r="E16" s="237"/>
      <c r="F16" s="35">
        <f>F7+F8</f>
        <v>5603.7</v>
      </c>
      <c r="G16" s="35">
        <f>G7+G8</f>
        <v>6274.18</v>
      </c>
      <c r="H16" s="35">
        <f>H7+H8</f>
        <v>4464.3</v>
      </c>
      <c r="I16" s="35">
        <f>I7+I8</f>
        <v>6274.18</v>
      </c>
      <c r="J16" s="35">
        <f>J7+J8</f>
        <v>5986</v>
      </c>
    </row>
    <row r="17" spans="1:14" ht="21.6" customHeight="1" x14ac:dyDescent="0.25">
      <c r="A17" s="227" t="s">
        <v>58</v>
      </c>
      <c r="B17" s="227"/>
      <c r="C17" s="227"/>
      <c r="D17" s="227"/>
      <c r="E17" s="227"/>
      <c r="F17" s="4">
        <f>F16-F19</f>
        <v>291.39999999999964</v>
      </c>
      <c r="G17" s="4">
        <f>G16-G19</f>
        <v>-371.69999999999891</v>
      </c>
      <c r="H17" s="4">
        <f>H16-H19</f>
        <v>755.40000000000009</v>
      </c>
      <c r="I17" s="4">
        <f>I16-I19</f>
        <v>-199.08999999999924</v>
      </c>
      <c r="J17" s="4">
        <f>J16-J19</f>
        <v>-234.70000000000073</v>
      </c>
      <c r="K17" s="5"/>
    </row>
    <row r="18" spans="1:14" ht="36" customHeight="1" x14ac:dyDescent="0.25">
      <c r="A18" s="230" t="s">
        <v>57</v>
      </c>
      <c r="B18" s="230"/>
      <c r="C18" s="230"/>
      <c r="D18" s="230"/>
      <c r="E18" s="230"/>
      <c r="F18" s="8"/>
      <c r="G18" s="8">
        <f>G17/G16*100</f>
        <v>-5.9242801449751026</v>
      </c>
      <c r="H18" s="8">
        <f>H17/H16*100</f>
        <v>16.920905853101271</v>
      </c>
      <c r="I18" s="8">
        <f>I17/I16*100</f>
        <v>-3.1731636644150982</v>
      </c>
      <c r="J18" s="8">
        <f>J17/J16*100</f>
        <v>-3.920815235549628</v>
      </c>
      <c r="K18" s="39">
        <v>7.0000000000000007E-2</v>
      </c>
      <c r="L18" s="38">
        <f>J11+J12+J14+L11</f>
        <v>6220.7000000000007</v>
      </c>
      <c r="M18" s="42" t="s">
        <v>74</v>
      </c>
    </row>
    <row r="19" spans="1:14" ht="57" customHeight="1" x14ac:dyDescent="0.25">
      <c r="A19" s="228">
        <v>538</v>
      </c>
      <c r="B19" s="228"/>
      <c r="C19" s="228"/>
      <c r="D19" s="229" t="s">
        <v>71</v>
      </c>
      <c r="E19" s="229"/>
      <c r="F19" s="14">
        <f>F20+F24+F81+F56+F68+F84+F89+F117+F123+F139+F145</f>
        <v>5312.3</v>
      </c>
      <c r="G19" s="14">
        <f>G20+G24+G53+G56+G65+G68+G84+G89+G123+G139+G145</f>
        <v>6645.8799999999992</v>
      </c>
      <c r="H19" s="14">
        <f>H20+H24+H56+H68+H84+H89+H123+H139+H145</f>
        <v>3708.9</v>
      </c>
      <c r="I19" s="14">
        <f>I20+I24+I56+I68+I84+I89+I123+I139+I145</f>
        <v>6473.2699999999995</v>
      </c>
      <c r="J19" s="53">
        <f>J20+J24+J56+J68+J84+J89+J123+J139+J142</f>
        <v>6220.7000000000007</v>
      </c>
      <c r="K19" s="67">
        <f>J7*0.07+J16</f>
        <v>6077.84</v>
      </c>
      <c r="L19" s="68">
        <f>K19-J19</f>
        <v>-142.86000000000058</v>
      </c>
      <c r="N19" s="5" t="s">
        <v>75</v>
      </c>
    </row>
    <row r="20" spans="1:14" ht="54.6" customHeight="1" x14ac:dyDescent="0.25">
      <c r="A20" s="224">
        <v>102</v>
      </c>
      <c r="B20" s="224"/>
      <c r="C20" s="224"/>
      <c r="D20" s="238" t="s">
        <v>14</v>
      </c>
      <c r="E20" s="238"/>
      <c r="F20" s="9">
        <f>F21</f>
        <v>531.4</v>
      </c>
      <c r="G20" s="9">
        <f>G21</f>
        <v>533</v>
      </c>
      <c r="H20" s="10">
        <f>H21</f>
        <v>425.4</v>
      </c>
      <c r="I20" s="11">
        <f>I21</f>
        <v>533</v>
      </c>
      <c r="J20" s="54">
        <f>J21</f>
        <v>533</v>
      </c>
    </row>
    <row r="21" spans="1:14" ht="30.6" customHeight="1" x14ac:dyDescent="0.25">
      <c r="A21" s="205">
        <v>7730011</v>
      </c>
      <c r="B21" s="205"/>
      <c r="C21" s="205"/>
      <c r="D21" s="186" t="s">
        <v>15</v>
      </c>
      <c r="E21" s="186"/>
      <c r="F21" s="12">
        <f>F22+F23</f>
        <v>531.4</v>
      </c>
      <c r="G21" s="12">
        <f>G22+G23</f>
        <v>533</v>
      </c>
      <c r="H21" s="13">
        <f>H22+H23</f>
        <v>425.4</v>
      </c>
      <c r="I21" s="14">
        <f>I22+I23</f>
        <v>533</v>
      </c>
      <c r="J21" s="53">
        <f>J22+J23</f>
        <v>533</v>
      </c>
    </row>
    <row r="22" spans="1:14" x14ac:dyDescent="0.25">
      <c r="A22" s="187">
        <v>121</v>
      </c>
      <c r="B22" s="187"/>
      <c r="C22" s="187"/>
      <c r="D22" s="15">
        <v>211</v>
      </c>
      <c r="E22" s="3"/>
      <c r="F22" s="12">
        <v>411.3</v>
      </c>
      <c r="G22" s="16">
        <v>409.4</v>
      </c>
      <c r="H22" s="17">
        <v>326.7</v>
      </c>
      <c r="I22" s="18">
        <v>409.4</v>
      </c>
      <c r="J22" s="59">
        <v>409.4</v>
      </c>
    </row>
    <row r="23" spans="1:14" x14ac:dyDescent="0.25">
      <c r="A23" s="187">
        <v>121</v>
      </c>
      <c r="B23" s="187"/>
      <c r="C23" s="187"/>
      <c r="D23" s="15">
        <v>213</v>
      </c>
      <c r="E23" s="3"/>
      <c r="F23" s="12">
        <v>120.1</v>
      </c>
      <c r="G23" s="16">
        <v>123.6</v>
      </c>
      <c r="H23" s="17">
        <v>98.7</v>
      </c>
      <c r="I23" s="18">
        <v>123.6</v>
      </c>
      <c r="J23" s="59">
        <v>123.6</v>
      </c>
    </row>
    <row r="24" spans="1:14" ht="57" customHeight="1" x14ac:dyDescent="0.25">
      <c r="A24" s="198">
        <v>104</v>
      </c>
      <c r="B24" s="198"/>
      <c r="C24" s="198"/>
      <c r="D24" s="186" t="s">
        <v>16</v>
      </c>
      <c r="E24" s="186"/>
      <c r="F24" s="12">
        <f>F25+F28</f>
        <v>1328.3</v>
      </c>
      <c r="G24" s="12">
        <f>G25+G28</f>
        <v>1097</v>
      </c>
      <c r="H24" s="13">
        <f>H25+H28</f>
        <v>752.42000000000007</v>
      </c>
      <c r="I24" s="14">
        <f>I25+I28</f>
        <v>1097</v>
      </c>
      <c r="J24" s="53">
        <f>J25+J28</f>
        <v>1166.6000000000001</v>
      </c>
    </row>
    <row r="25" spans="1:14" ht="34.950000000000003" customHeight="1" x14ac:dyDescent="0.25">
      <c r="A25" s="205">
        <v>7740011</v>
      </c>
      <c r="B25" s="205"/>
      <c r="C25" s="205"/>
      <c r="D25" s="186" t="s">
        <v>17</v>
      </c>
      <c r="E25" s="186"/>
      <c r="F25" s="12">
        <f>SUM(F26:F27)</f>
        <v>832</v>
      </c>
      <c r="G25" s="12">
        <f>SUM(G26:G27)</f>
        <v>792.59999999999991</v>
      </c>
      <c r="H25" s="13">
        <f>SUM(H26:H27)</f>
        <v>603.40000000000009</v>
      </c>
      <c r="I25" s="14">
        <f>SUM(I26:I27)</f>
        <v>792.59999999999991</v>
      </c>
      <c r="J25" s="53">
        <f>SUM(J26:J27)</f>
        <v>871.90000000000009</v>
      </c>
    </row>
    <row r="26" spans="1:14" x14ac:dyDescent="0.25">
      <c r="A26" s="187">
        <v>121</v>
      </c>
      <c r="B26" s="187"/>
      <c r="C26" s="187"/>
      <c r="D26" s="15">
        <v>211</v>
      </c>
      <c r="E26" s="3"/>
      <c r="F26" s="12">
        <v>641.20000000000005</v>
      </c>
      <c r="G26" s="16">
        <v>608.79999999999995</v>
      </c>
      <c r="H26" s="17">
        <v>461.1</v>
      </c>
      <c r="I26" s="18">
        <v>608.79999999999995</v>
      </c>
      <c r="J26" s="60">
        <v>669.7</v>
      </c>
    </row>
    <row r="27" spans="1:14" x14ac:dyDescent="0.25">
      <c r="A27" s="187">
        <v>121</v>
      </c>
      <c r="B27" s="187"/>
      <c r="C27" s="187"/>
      <c r="D27" s="15">
        <v>213</v>
      </c>
      <c r="E27" s="3"/>
      <c r="F27" s="12">
        <v>190.8</v>
      </c>
      <c r="G27" s="16">
        <v>183.8</v>
      </c>
      <c r="H27" s="17">
        <v>142.30000000000001</v>
      </c>
      <c r="I27" s="18">
        <v>183.8</v>
      </c>
      <c r="J27" s="59">
        <v>202.2</v>
      </c>
    </row>
    <row r="28" spans="1:14" ht="40.200000000000003" customHeight="1" x14ac:dyDescent="0.25">
      <c r="A28" s="205">
        <v>7740019</v>
      </c>
      <c r="B28" s="205"/>
      <c r="C28" s="205"/>
      <c r="D28" s="186" t="s">
        <v>18</v>
      </c>
      <c r="E28" s="186"/>
      <c r="F28" s="12">
        <f>SUM(F29:F52)</f>
        <v>496.29999999999995</v>
      </c>
      <c r="G28" s="12">
        <f>SUM(G29:G52)</f>
        <v>304.39999999999998</v>
      </c>
      <c r="H28" s="13">
        <f>SUM(H29:H52)</f>
        <v>149.02000000000001</v>
      </c>
      <c r="I28" s="14">
        <f>SUM(I29:I52)</f>
        <v>304.39999999999998</v>
      </c>
      <c r="J28" s="53">
        <f>SUM(J29:J52)</f>
        <v>294.7</v>
      </c>
    </row>
    <row r="29" spans="1:14" x14ac:dyDescent="0.25">
      <c r="A29" s="187">
        <v>242</v>
      </c>
      <c r="B29" s="187"/>
      <c r="C29" s="187"/>
      <c r="D29" s="15">
        <v>221</v>
      </c>
      <c r="E29" s="3" t="s">
        <v>3</v>
      </c>
      <c r="F29" s="12">
        <v>22.9</v>
      </c>
      <c r="G29" s="16">
        <v>21.5</v>
      </c>
      <c r="H29" s="17">
        <v>8.9</v>
      </c>
      <c r="I29" s="18">
        <v>21.5</v>
      </c>
      <c r="J29" s="59">
        <v>21.1</v>
      </c>
    </row>
    <row r="30" spans="1:14" x14ac:dyDescent="0.25">
      <c r="A30" s="187">
        <v>242</v>
      </c>
      <c r="B30" s="187"/>
      <c r="C30" s="187"/>
      <c r="D30" s="15">
        <v>221</v>
      </c>
      <c r="E30" s="3" t="s">
        <v>4</v>
      </c>
      <c r="F30" s="12">
        <v>28.3</v>
      </c>
      <c r="G30" s="16">
        <v>30.1</v>
      </c>
      <c r="H30" s="17">
        <v>19.2</v>
      </c>
      <c r="I30" s="18">
        <v>30.1</v>
      </c>
      <c r="J30" s="59">
        <v>28.3</v>
      </c>
    </row>
    <row r="31" spans="1:14" x14ac:dyDescent="0.25">
      <c r="A31" s="187">
        <v>242</v>
      </c>
      <c r="B31" s="187"/>
      <c r="C31" s="187"/>
      <c r="D31" s="15">
        <v>225</v>
      </c>
      <c r="E31" s="3" t="s">
        <v>19</v>
      </c>
      <c r="F31" s="12">
        <v>0</v>
      </c>
      <c r="G31" s="16">
        <v>0.6</v>
      </c>
      <c r="H31" s="19">
        <v>0.6</v>
      </c>
      <c r="I31" s="20">
        <v>0.6</v>
      </c>
      <c r="J31" s="56">
        <v>0</v>
      </c>
    </row>
    <row r="32" spans="1:14" hidden="1" x14ac:dyDescent="0.25">
      <c r="A32" s="187">
        <v>242</v>
      </c>
      <c r="B32" s="187"/>
      <c r="C32" s="187"/>
      <c r="D32" s="15">
        <v>225</v>
      </c>
      <c r="E32" s="3" t="s">
        <v>20</v>
      </c>
      <c r="F32" s="12"/>
      <c r="G32" s="16">
        <v>0</v>
      </c>
      <c r="H32" s="17"/>
      <c r="I32" s="18">
        <v>0</v>
      </c>
      <c r="J32" s="55"/>
    </row>
    <row r="33" spans="1:10" x14ac:dyDescent="0.25">
      <c r="A33" s="187">
        <v>242</v>
      </c>
      <c r="B33" s="187"/>
      <c r="C33" s="187"/>
      <c r="D33" s="15">
        <v>226</v>
      </c>
      <c r="E33" s="3" t="s">
        <v>21</v>
      </c>
      <c r="F33" s="12">
        <v>69.099999999999994</v>
      </c>
      <c r="G33" s="16">
        <v>5.5</v>
      </c>
      <c r="H33" s="17"/>
      <c r="I33" s="18">
        <v>5.5</v>
      </c>
      <c r="J33" s="59">
        <v>39</v>
      </c>
    </row>
    <row r="34" spans="1:10" x14ac:dyDescent="0.25">
      <c r="A34" s="187">
        <v>242</v>
      </c>
      <c r="B34" s="187"/>
      <c r="C34" s="187"/>
      <c r="D34" s="15">
        <v>310</v>
      </c>
      <c r="E34" s="3" t="s">
        <v>22</v>
      </c>
      <c r="F34" s="12">
        <v>29.6</v>
      </c>
      <c r="G34" s="16">
        <v>0</v>
      </c>
      <c r="H34" s="19">
        <v>0</v>
      </c>
      <c r="I34" s="20">
        <v>0</v>
      </c>
      <c r="J34" s="56">
        <v>0</v>
      </c>
    </row>
    <row r="35" spans="1:10" x14ac:dyDescent="0.25">
      <c r="A35" s="187">
        <v>242</v>
      </c>
      <c r="B35" s="187"/>
      <c r="C35" s="187"/>
      <c r="D35" s="15">
        <v>340</v>
      </c>
      <c r="E35" s="3" t="s">
        <v>23</v>
      </c>
      <c r="F35" s="12">
        <v>22.5</v>
      </c>
      <c r="G35" s="16">
        <v>10.6</v>
      </c>
      <c r="H35" s="17">
        <v>0</v>
      </c>
      <c r="I35" s="18">
        <v>10.6</v>
      </c>
      <c r="J35" s="55">
        <v>0</v>
      </c>
    </row>
    <row r="36" spans="1:10" hidden="1" x14ac:dyDescent="0.25">
      <c r="A36" s="187">
        <v>244</v>
      </c>
      <c r="B36" s="187"/>
      <c r="C36" s="187"/>
      <c r="D36" s="15">
        <v>223</v>
      </c>
      <c r="E36" s="3" t="s">
        <v>24</v>
      </c>
      <c r="F36" s="12"/>
      <c r="G36" s="16"/>
      <c r="H36" s="17"/>
      <c r="I36" s="18"/>
      <c r="J36" s="55"/>
    </row>
    <row r="37" spans="1:10" x14ac:dyDescent="0.25">
      <c r="A37" s="187">
        <v>244</v>
      </c>
      <c r="B37" s="187"/>
      <c r="C37" s="187"/>
      <c r="D37" s="15">
        <v>223</v>
      </c>
      <c r="E37" s="3" t="s">
        <v>25</v>
      </c>
      <c r="F37" s="12">
        <v>14</v>
      </c>
      <c r="G37" s="16">
        <v>52.52</v>
      </c>
      <c r="H37" s="17">
        <v>0</v>
      </c>
      <c r="I37" s="18">
        <v>52.52</v>
      </c>
      <c r="J37" s="59">
        <v>52.8</v>
      </c>
    </row>
    <row r="38" spans="1:10" hidden="1" x14ac:dyDescent="0.25">
      <c r="A38" s="187">
        <v>244</v>
      </c>
      <c r="B38" s="187"/>
      <c r="C38" s="187"/>
      <c r="D38" s="15">
        <v>224</v>
      </c>
      <c r="E38" s="3" t="s">
        <v>26</v>
      </c>
      <c r="F38" s="12"/>
      <c r="G38" s="16"/>
      <c r="H38" s="17"/>
      <c r="I38" s="18">
        <v>0</v>
      </c>
      <c r="J38" s="55"/>
    </row>
    <row r="39" spans="1:10" x14ac:dyDescent="0.25">
      <c r="A39" s="187">
        <v>244</v>
      </c>
      <c r="B39" s="187"/>
      <c r="C39" s="187"/>
      <c r="D39" s="15">
        <v>225</v>
      </c>
      <c r="E39" s="3" t="s">
        <v>20</v>
      </c>
      <c r="F39" s="12">
        <v>56</v>
      </c>
      <c r="G39" s="16">
        <v>0</v>
      </c>
      <c r="H39" s="17">
        <v>0</v>
      </c>
      <c r="I39" s="18">
        <v>0</v>
      </c>
      <c r="J39" s="55">
        <v>0</v>
      </c>
    </row>
    <row r="40" spans="1:10" x14ac:dyDescent="0.25">
      <c r="A40" s="187">
        <v>244</v>
      </c>
      <c r="B40" s="187"/>
      <c r="C40" s="187"/>
      <c r="D40" s="15">
        <v>225</v>
      </c>
      <c r="E40" s="3" t="s">
        <v>19</v>
      </c>
      <c r="F40" s="12">
        <v>16.5</v>
      </c>
      <c r="G40" s="16">
        <v>7.8</v>
      </c>
      <c r="H40" s="19">
        <v>4</v>
      </c>
      <c r="I40" s="20">
        <v>7.8</v>
      </c>
      <c r="J40" s="56">
        <v>0</v>
      </c>
    </row>
    <row r="41" spans="1:10" hidden="1" x14ac:dyDescent="0.25">
      <c r="A41" s="187">
        <v>244</v>
      </c>
      <c r="B41" s="187"/>
      <c r="C41" s="187"/>
      <c r="D41" s="15">
        <v>225</v>
      </c>
      <c r="E41" s="3" t="s">
        <v>27</v>
      </c>
      <c r="F41" s="12"/>
      <c r="G41" s="16"/>
      <c r="H41" s="17"/>
      <c r="I41" s="18">
        <v>0</v>
      </c>
      <c r="J41" s="55"/>
    </row>
    <row r="42" spans="1:10" hidden="1" x14ac:dyDescent="0.25">
      <c r="A42" s="187">
        <v>244</v>
      </c>
      <c r="B42" s="187"/>
      <c r="C42" s="187"/>
      <c r="D42" s="15">
        <v>226</v>
      </c>
      <c r="E42" s="3" t="s">
        <v>28</v>
      </c>
      <c r="F42" s="12"/>
      <c r="G42" s="16"/>
      <c r="H42" s="17"/>
      <c r="I42" s="18">
        <v>0</v>
      </c>
      <c r="J42" s="55"/>
    </row>
    <row r="43" spans="1:10" x14ac:dyDescent="0.25">
      <c r="A43" s="187">
        <v>244</v>
      </c>
      <c r="B43" s="187"/>
      <c r="C43" s="187"/>
      <c r="D43" s="15">
        <v>226</v>
      </c>
      <c r="E43" s="3" t="s">
        <v>21</v>
      </c>
      <c r="F43" s="12">
        <v>124.9</v>
      </c>
      <c r="G43" s="16">
        <v>89.5</v>
      </c>
      <c r="H43" s="17">
        <v>62.3</v>
      </c>
      <c r="I43" s="18">
        <v>89.5</v>
      </c>
      <c r="J43" s="59">
        <v>91</v>
      </c>
    </row>
    <row r="44" spans="1:10" x14ac:dyDescent="0.25">
      <c r="A44" s="187">
        <v>244</v>
      </c>
      <c r="B44" s="187"/>
      <c r="C44" s="187"/>
      <c r="D44" s="15">
        <v>226</v>
      </c>
      <c r="E44" s="3" t="s">
        <v>29</v>
      </c>
      <c r="F44" s="12">
        <v>3.2</v>
      </c>
      <c r="G44" s="16">
        <v>3.48</v>
      </c>
      <c r="H44" s="17">
        <v>3.5</v>
      </c>
      <c r="I44" s="18">
        <v>3.48</v>
      </c>
      <c r="J44" s="59">
        <v>4</v>
      </c>
    </row>
    <row r="45" spans="1:10" x14ac:dyDescent="0.25">
      <c r="A45" s="183">
        <v>244</v>
      </c>
      <c r="B45" s="184"/>
      <c r="C45" s="185"/>
      <c r="D45" s="15">
        <v>226</v>
      </c>
      <c r="E45" s="3" t="s">
        <v>37</v>
      </c>
      <c r="F45" s="12">
        <v>0</v>
      </c>
      <c r="G45" s="16">
        <v>7.9</v>
      </c>
      <c r="H45" s="17">
        <v>7.9</v>
      </c>
      <c r="I45" s="18">
        <v>7.9</v>
      </c>
      <c r="J45" s="55">
        <v>0</v>
      </c>
    </row>
    <row r="46" spans="1:10" ht="14.4" x14ac:dyDescent="0.25">
      <c r="A46" s="183">
        <v>244</v>
      </c>
      <c r="B46" s="213"/>
      <c r="C46" s="214"/>
      <c r="D46" s="15">
        <v>290</v>
      </c>
      <c r="E46" s="3" t="s">
        <v>77</v>
      </c>
      <c r="F46" s="12">
        <v>0</v>
      </c>
      <c r="G46" s="16">
        <v>9</v>
      </c>
      <c r="H46" s="17">
        <v>9</v>
      </c>
      <c r="I46" s="18">
        <v>9</v>
      </c>
      <c r="J46" s="55">
        <v>0</v>
      </c>
    </row>
    <row r="47" spans="1:10" hidden="1" x14ac:dyDescent="0.25">
      <c r="A47" s="187">
        <v>244</v>
      </c>
      <c r="B47" s="187"/>
      <c r="C47" s="187"/>
      <c r="D47" s="15">
        <v>310</v>
      </c>
      <c r="E47" s="3" t="s">
        <v>22</v>
      </c>
      <c r="F47" s="12"/>
      <c r="G47" s="16"/>
      <c r="H47" s="17"/>
      <c r="I47" s="18">
        <v>0</v>
      </c>
      <c r="J47" s="55"/>
    </row>
    <row r="48" spans="1:10" x14ac:dyDescent="0.25">
      <c r="A48" s="187">
        <v>244</v>
      </c>
      <c r="B48" s="187"/>
      <c r="C48" s="187"/>
      <c r="D48" s="15">
        <v>340</v>
      </c>
      <c r="E48" s="3" t="s">
        <v>23</v>
      </c>
      <c r="F48" s="12">
        <v>23.7</v>
      </c>
      <c r="G48" s="16">
        <v>21.4</v>
      </c>
      <c r="H48" s="17">
        <v>0</v>
      </c>
      <c r="I48" s="18">
        <v>21.4</v>
      </c>
      <c r="J48" s="59">
        <v>10</v>
      </c>
    </row>
    <row r="49" spans="1:12" x14ac:dyDescent="0.25">
      <c r="A49" s="187">
        <v>244</v>
      </c>
      <c r="B49" s="187"/>
      <c r="C49" s="187"/>
      <c r="D49" s="15">
        <v>340</v>
      </c>
      <c r="E49" s="3" t="s">
        <v>30</v>
      </c>
      <c r="F49" s="12">
        <v>38.9</v>
      </c>
      <c r="G49" s="16">
        <v>37.5</v>
      </c>
      <c r="H49" s="17">
        <v>29.2</v>
      </c>
      <c r="I49" s="18">
        <v>37.5</v>
      </c>
      <c r="J49" s="59">
        <v>42</v>
      </c>
    </row>
    <row r="50" spans="1:12" x14ac:dyDescent="0.25">
      <c r="A50" s="187">
        <v>851</v>
      </c>
      <c r="B50" s="187"/>
      <c r="C50" s="187"/>
      <c r="D50" s="15">
        <v>290</v>
      </c>
      <c r="E50" s="3" t="s">
        <v>31</v>
      </c>
      <c r="F50" s="12">
        <v>6.1</v>
      </c>
      <c r="G50" s="16">
        <v>6</v>
      </c>
      <c r="H50" s="17">
        <v>3.9</v>
      </c>
      <c r="I50" s="18">
        <v>6</v>
      </c>
      <c r="J50" s="59">
        <v>6</v>
      </c>
    </row>
    <row r="51" spans="1:12" x14ac:dyDescent="0.25">
      <c r="A51" s="183">
        <v>852</v>
      </c>
      <c r="B51" s="184"/>
      <c r="C51" s="185"/>
      <c r="D51" s="15">
        <v>290</v>
      </c>
      <c r="E51" s="3" t="s">
        <v>77</v>
      </c>
      <c r="F51" s="12">
        <v>40</v>
      </c>
      <c r="G51" s="16">
        <v>0.12</v>
      </c>
      <c r="H51" s="17">
        <v>0.12</v>
      </c>
      <c r="I51" s="18">
        <v>0.12</v>
      </c>
      <c r="J51" s="55">
        <v>0</v>
      </c>
    </row>
    <row r="52" spans="1:12" x14ac:dyDescent="0.25">
      <c r="A52" s="187">
        <v>852</v>
      </c>
      <c r="B52" s="187"/>
      <c r="C52" s="187"/>
      <c r="D52" s="15">
        <v>290</v>
      </c>
      <c r="E52" s="3" t="s">
        <v>31</v>
      </c>
      <c r="F52" s="12">
        <v>0.6</v>
      </c>
      <c r="G52" s="16">
        <v>0.88</v>
      </c>
      <c r="H52" s="17">
        <v>0.4</v>
      </c>
      <c r="I52" s="18">
        <v>0.88</v>
      </c>
      <c r="J52" s="59">
        <v>0.5</v>
      </c>
    </row>
    <row r="53" spans="1:12" ht="14.4" x14ac:dyDescent="0.25">
      <c r="A53" s="195" t="s">
        <v>93</v>
      </c>
      <c r="B53" s="196"/>
      <c r="C53" s="197"/>
      <c r="D53" s="180" t="s">
        <v>94</v>
      </c>
      <c r="E53" s="181"/>
      <c r="F53" s="12">
        <f>F54</f>
        <v>0</v>
      </c>
      <c r="G53" s="16">
        <f>G54</f>
        <v>50</v>
      </c>
      <c r="H53" s="17">
        <v>0</v>
      </c>
      <c r="I53" s="18">
        <f>I54</f>
        <v>50</v>
      </c>
      <c r="J53" s="55">
        <v>0</v>
      </c>
    </row>
    <row r="54" spans="1:12" ht="14.4" x14ac:dyDescent="0.25">
      <c r="A54" s="195" t="s">
        <v>95</v>
      </c>
      <c r="B54" s="222"/>
      <c r="C54" s="223"/>
      <c r="D54" s="45"/>
      <c r="E54" s="46"/>
      <c r="F54" s="12">
        <f>F55</f>
        <v>0</v>
      </c>
      <c r="G54" s="16">
        <f>G55</f>
        <v>50</v>
      </c>
      <c r="H54" s="17">
        <v>0</v>
      </c>
      <c r="I54" s="18">
        <f>I55</f>
        <v>50</v>
      </c>
      <c r="J54" s="55">
        <v>0</v>
      </c>
    </row>
    <row r="55" spans="1:12" ht="14.4" x14ac:dyDescent="0.25">
      <c r="A55" s="195" t="s">
        <v>85</v>
      </c>
      <c r="B55" s="222"/>
      <c r="C55" s="223"/>
      <c r="D55" s="45">
        <v>226</v>
      </c>
      <c r="E55" s="47" t="s">
        <v>28</v>
      </c>
      <c r="F55" s="12">
        <v>0</v>
      </c>
      <c r="G55" s="16">
        <v>50</v>
      </c>
      <c r="H55" s="17">
        <v>0</v>
      </c>
      <c r="I55" s="18">
        <v>50</v>
      </c>
      <c r="J55" s="55">
        <v>0</v>
      </c>
    </row>
    <row r="56" spans="1:12" x14ac:dyDescent="0.25">
      <c r="A56" s="198">
        <v>203</v>
      </c>
      <c r="B56" s="198"/>
      <c r="C56" s="198"/>
      <c r="D56" s="186" t="s">
        <v>32</v>
      </c>
      <c r="E56" s="186"/>
      <c r="F56" s="12">
        <f>F57</f>
        <v>141.6</v>
      </c>
      <c r="G56" s="12">
        <f>G57</f>
        <v>143.69999999999999</v>
      </c>
      <c r="H56" s="13">
        <f>H57</f>
        <v>72.099999999999994</v>
      </c>
      <c r="I56" s="14">
        <f>I57</f>
        <v>143.69999999999999</v>
      </c>
      <c r="J56" s="61">
        <f>J57</f>
        <v>145</v>
      </c>
      <c r="K56" s="5">
        <f>J56-J11</f>
        <v>0</v>
      </c>
      <c r="L56" s="1" t="s">
        <v>74</v>
      </c>
    </row>
    <row r="57" spans="1:12" x14ac:dyDescent="0.25">
      <c r="A57" s="205">
        <v>9945118</v>
      </c>
      <c r="B57" s="205"/>
      <c r="C57" s="205"/>
      <c r="D57" s="186" t="s">
        <v>33</v>
      </c>
      <c r="E57" s="186"/>
      <c r="F57" s="12">
        <f>SUM(F58:F64)</f>
        <v>141.6</v>
      </c>
      <c r="G57" s="12">
        <f>SUM(G58:G64)</f>
        <v>143.69999999999999</v>
      </c>
      <c r="H57" s="13">
        <f>SUM(H58:H64)</f>
        <v>72.099999999999994</v>
      </c>
      <c r="I57" s="14">
        <f>SUM(I58:I64)</f>
        <v>143.69999999999999</v>
      </c>
      <c r="J57" s="61">
        <f>SUM(J58:J64)</f>
        <v>145</v>
      </c>
    </row>
    <row r="58" spans="1:12" x14ac:dyDescent="0.25">
      <c r="A58" s="187">
        <v>121</v>
      </c>
      <c r="B58" s="187"/>
      <c r="C58" s="187"/>
      <c r="D58" s="15">
        <v>211</v>
      </c>
      <c r="E58" s="15">
        <v>365</v>
      </c>
      <c r="F58" s="12">
        <v>84.7</v>
      </c>
      <c r="G58" s="16">
        <v>87</v>
      </c>
      <c r="H58" s="17">
        <v>54.9</v>
      </c>
      <c r="I58" s="18">
        <v>87</v>
      </c>
      <c r="J58" s="59">
        <v>87</v>
      </c>
    </row>
    <row r="59" spans="1:12" x14ac:dyDescent="0.25">
      <c r="A59" s="187">
        <v>121</v>
      </c>
      <c r="B59" s="187"/>
      <c r="C59" s="187"/>
      <c r="D59" s="15">
        <v>213</v>
      </c>
      <c r="E59" s="15">
        <v>365</v>
      </c>
      <c r="F59" s="12">
        <v>29.4</v>
      </c>
      <c r="G59" s="16">
        <v>26.3</v>
      </c>
      <c r="H59" s="17">
        <v>17.2</v>
      </c>
      <c r="I59" s="18">
        <v>26.3</v>
      </c>
      <c r="J59" s="59">
        <v>26.3</v>
      </c>
    </row>
    <row r="60" spans="1:12" ht="14.4" x14ac:dyDescent="0.25">
      <c r="A60" s="183">
        <v>242</v>
      </c>
      <c r="B60" s="213"/>
      <c r="C60" s="214"/>
      <c r="D60" s="15">
        <v>225</v>
      </c>
      <c r="E60" s="15">
        <v>365</v>
      </c>
      <c r="F60" s="12">
        <v>0</v>
      </c>
      <c r="G60" s="16">
        <v>4.3</v>
      </c>
      <c r="H60" s="17">
        <v>0</v>
      </c>
      <c r="I60" s="18">
        <v>4.3</v>
      </c>
      <c r="J60" s="59">
        <v>4</v>
      </c>
    </row>
    <row r="61" spans="1:12" x14ac:dyDescent="0.25">
      <c r="A61" s="183">
        <v>242</v>
      </c>
      <c r="B61" s="184"/>
      <c r="C61" s="185"/>
      <c r="D61" s="15">
        <v>310</v>
      </c>
      <c r="E61" s="15">
        <v>365</v>
      </c>
      <c r="F61" s="12">
        <v>1.1000000000000001</v>
      </c>
      <c r="G61" s="16">
        <v>0</v>
      </c>
      <c r="H61" s="17">
        <v>0</v>
      </c>
      <c r="I61" s="18">
        <v>0</v>
      </c>
      <c r="J61" s="55">
        <v>0</v>
      </c>
    </row>
    <row r="62" spans="1:12" ht="14.4" x14ac:dyDescent="0.25">
      <c r="A62" s="183">
        <v>242</v>
      </c>
      <c r="B62" s="213"/>
      <c r="C62" s="214"/>
      <c r="D62" s="15">
        <v>340</v>
      </c>
      <c r="E62" s="15">
        <v>365</v>
      </c>
      <c r="F62" s="12">
        <v>5.6</v>
      </c>
      <c r="G62" s="16">
        <v>0</v>
      </c>
      <c r="H62" s="17">
        <v>0</v>
      </c>
      <c r="I62" s="18">
        <v>0</v>
      </c>
      <c r="J62" s="59">
        <v>11</v>
      </c>
    </row>
    <row r="63" spans="1:12" ht="14.4" x14ac:dyDescent="0.25">
      <c r="A63" s="183">
        <v>244</v>
      </c>
      <c r="B63" s="213"/>
      <c r="C63" s="214"/>
      <c r="D63" s="15">
        <v>310</v>
      </c>
      <c r="E63" s="15">
        <v>365</v>
      </c>
      <c r="F63" s="12">
        <v>0</v>
      </c>
      <c r="G63" s="16">
        <v>20</v>
      </c>
      <c r="H63" s="17">
        <v>0</v>
      </c>
      <c r="I63" s="18">
        <v>20</v>
      </c>
      <c r="J63" s="59">
        <v>13.7</v>
      </c>
    </row>
    <row r="64" spans="1:12" x14ac:dyDescent="0.25">
      <c r="A64" s="187">
        <v>244</v>
      </c>
      <c r="B64" s="187"/>
      <c r="C64" s="187"/>
      <c r="D64" s="15">
        <v>340</v>
      </c>
      <c r="E64" s="15">
        <v>365</v>
      </c>
      <c r="F64" s="12">
        <v>20.8</v>
      </c>
      <c r="G64" s="16">
        <v>6.1</v>
      </c>
      <c r="H64" s="19">
        <v>0</v>
      </c>
      <c r="I64" s="20">
        <v>6.1</v>
      </c>
      <c r="J64" s="62">
        <v>3</v>
      </c>
    </row>
    <row r="65" spans="1:10" ht="45" customHeight="1" x14ac:dyDescent="0.25">
      <c r="A65" s="195" t="s">
        <v>96</v>
      </c>
      <c r="B65" s="196"/>
      <c r="C65" s="197"/>
      <c r="D65" s="180" t="s">
        <v>97</v>
      </c>
      <c r="E65" s="193"/>
      <c r="F65" s="12">
        <v>0</v>
      </c>
      <c r="G65" s="16">
        <f>G66</f>
        <v>100</v>
      </c>
      <c r="H65" s="19">
        <v>0</v>
      </c>
      <c r="I65" s="20">
        <f>I66</f>
        <v>100</v>
      </c>
      <c r="J65" s="56">
        <v>0</v>
      </c>
    </row>
    <row r="66" spans="1:10" ht="49.5" customHeight="1" x14ac:dyDescent="0.25">
      <c r="A66" s="219">
        <v>9997065</v>
      </c>
      <c r="B66" s="220"/>
      <c r="C66" s="221"/>
      <c r="D66" s="180" t="s">
        <v>98</v>
      </c>
      <c r="E66" s="193"/>
      <c r="F66" s="12">
        <v>0</v>
      </c>
      <c r="G66" s="16">
        <f>G67</f>
        <v>100</v>
      </c>
      <c r="H66" s="19">
        <v>0</v>
      </c>
      <c r="I66" s="20">
        <f>I67</f>
        <v>100</v>
      </c>
      <c r="J66" s="56">
        <v>0</v>
      </c>
    </row>
    <row r="67" spans="1:10" x14ac:dyDescent="0.25">
      <c r="A67" s="183">
        <v>244</v>
      </c>
      <c r="B67" s="184"/>
      <c r="C67" s="185"/>
      <c r="D67" s="15">
        <v>310</v>
      </c>
      <c r="E67" s="15" t="s">
        <v>22</v>
      </c>
      <c r="F67" s="12">
        <v>0</v>
      </c>
      <c r="G67" s="16">
        <v>100</v>
      </c>
      <c r="H67" s="19">
        <v>0</v>
      </c>
      <c r="I67" s="20">
        <v>100</v>
      </c>
      <c r="J67" s="56">
        <v>0</v>
      </c>
    </row>
    <row r="68" spans="1:10" s="73" customFormat="1" x14ac:dyDescent="0.25">
      <c r="A68" s="248">
        <v>409</v>
      </c>
      <c r="B68" s="248"/>
      <c r="C68" s="248"/>
      <c r="D68" s="247" t="s">
        <v>34</v>
      </c>
      <c r="E68" s="247"/>
      <c r="F68" s="69">
        <f>F71+F75+F79</f>
        <v>1347.7</v>
      </c>
      <c r="G68" s="69">
        <f>G69+G71+G75+G79</f>
        <v>2771.2</v>
      </c>
      <c r="H68" s="70">
        <f>H69+H71+H75+H79</f>
        <v>1064.76</v>
      </c>
      <c r="I68" s="71">
        <f>I69+I71+I75+I79</f>
        <v>2771.2</v>
      </c>
      <c r="J68" s="72">
        <f>J71+J75+J79</f>
        <v>2057.5</v>
      </c>
    </row>
    <row r="69" spans="1:10" ht="31.5" customHeight="1" x14ac:dyDescent="0.25">
      <c r="A69" s="190" t="s">
        <v>99</v>
      </c>
      <c r="B69" s="191"/>
      <c r="C69" s="192"/>
      <c r="D69" s="188" t="s">
        <v>35</v>
      </c>
      <c r="E69" s="189"/>
      <c r="F69" s="12">
        <v>0</v>
      </c>
      <c r="G69" s="12">
        <f>G70</f>
        <v>598.58000000000004</v>
      </c>
      <c r="H69" s="13">
        <f>H70</f>
        <v>598.58000000000004</v>
      </c>
      <c r="I69" s="14">
        <f>I70</f>
        <v>598.58000000000004</v>
      </c>
      <c r="J69" s="53">
        <v>0</v>
      </c>
    </row>
    <row r="70" spans="1:10" x14ac:dyDescent="0.25">
      <c r="A70" s="190" t="s">
        <v>100</v>
      </c>
      <c r="B70" s="191"/>
      <c r="C70" s="192"/>
      <c r="D70" s="3">
        <v>225</v>
      </c>
      <c r="E70" s="3" t="s">
        <v>101</v>
      </c>
      <c r="F70" s="12">
        <v>0</v>
      </c>
      <c r="G70" s="12">
        <v>598.58000000000004</v>
      </c>
      <c r="H70" s="13">
        <v>598.58000000000004</v>
      </c>
      <c r="I70" s="14">
        <v>598.58000000000004</v>
      </c>
      <c r="J70" s="53">
        <v>0</v>
      </c>
    </row>
    <row r="71" spans="1:10" x14ac:dyDescent="0.25">
      <c r="A71" s="182">
        <v>317031</v>
      </c>
      <c r="B71" s="182"/>
      <c r="C71" s="182"/>
      <c r="D71" s="186" t="s">
        <v>35</v>
      </c>
      <c r="E71" s="186"/>
      <c r="F71" s="12">
        <f>SUM(F72:F74)</f>
        <v>1323.8</v>
      </c>
      <c r="G71" s="12">
        <f>SUM(G72:G74)</f>
        <v>2117.9299999999998</v>
      </c>
      <c r="H71" s="13">
        <f>SUM(H72:H74)</f>
        <v>411.5</v>
      </c>
      <c r="I71" s="14">
        <f>SUM(I72:I74)</f>
        <v>2117.9299999999998</v>
      </c>
      <c r="J71" s="61">
        <f>SUM(J72:J74)</f>
        <v>1949</v>
      </c>
    </row>
    <row r="72" spans="1:10" x14ac:dyDescent="0.25">
      <c r="A72" s="187">
        <v>244</v>
      </c>
      <c r="B72" s="187"/>
      <c r="C72" s="187"/>
      <c r="D72" s="15">
        <v>225</v>
      </c>
      <c r="E72" s="3" t="s">
        <v>19</v>
      </c>
      <c r="F72" s="12">
        <v>1323.8</v>
      </c>
      <c r="G72" s="16">
        <v>2117.9299999999998</v>
      </c>
      <c r="H72" s="17">
        <v>411.5</v>
      </c>
      <c r="I72" s="18">
        <v>2117.9299999999998</v>
      </c>
      <c r="J72" s="59">
        <v>1949</v>
      </c>
    </row>
    <row r="73" spans="1:10" hidden="1" x14ac:dyDescent="0.25">
      <c r="A73" s="187">
        <v>244</v>
      </c>
      <c r="B73" s="187"/>
      <c r="C73" s="187"/>
      <c r="D73" s="15">
        <v>225</v>
      </c>
      <c r="E73" s="3" t="s">
        <v>20</v>
      </c>
      <c r="F73" s="12"/>
      <c r="G73" s="16"/>
      <c r="H73" s="19"/>
      <c r="I73" s="20"/>
      <c r="J73" s="62"/>
    </row>
    <row r="74" spans="1:10" hidden="1" x14ac:dyDescent="0.25">
      <c r="A74" s="187">
        <v>244</v>
      </c>
      <c r="B74" s="187"/>
      <c r="C74" s="187"/>
      <c r="D74" s="15">
        <v>340</v>
      </c>
      <c r="E74" s="3">
        <v>340.01</v>
      </c>
      <c r="F74" s="12"/>
      <c r="G74" s="16"/>
      <c r="H74" s="19"/>
      <c r="I74" s="20"/>
      <c r="J74" s="62"/>
    </row>
    <row r="75" spans="1:10" x14ac:dyDescent="0.25">
      <c r="A75" s="182">
        <v>317033</v>
      </c>
      <c r="B75" s="182"/>
      <c r="C75" s="182"/>
      <c r="D75" s="186" t="s">
        <v>36</v>
      </c>
      <c r="E75" s="186"/>
      <c r="F75" s="12">
        <f>SUM(F76:F78)</f>
        <v>5.4</v>
      </c>
      <c r="G75" s="12">
        <f>SUM(G76:G78)</f>
        <v>0</v>
      </c>
      <c r="H75" s="13">
        <f>SUM(H76:H78)</f>
        <v>0</v>
      </c>
      <c r="I75" s="14">
        <v>0</v>
      </c>
      <c r="J75" s="61">
        <f>SUM(J76:J78)</f>
        <v>18.5</v>
      </c>
    </row>
    <row r="76" spans="1:10" hidden="1" x14ac:dyDescent="0.25">
      <c r="A76" s="187">
        <v>244</v>
      </c>
      <c r="B76" s="187"/>
      <c r="C76" s="187"/>
      <c r="D76" s="15">
        <v>226</v>
      </c>
      <c r="E76" s="3" t="s">
        <v>21</v>
      </c>
      <c r="F76" s="12"/>
      <c r="G76" s="16"/>
      <c r="H76" s="19"/>
      <c r="I76" s="20"/>
      <c r="J76" s="62"/>
    </row>
    <row r="77" spans="1:10" x14ac:dyDescent="0.25">
      <c r="A77" s="187">
        <v>244</v>
      </c>
      <c r="B77" s="187"/>
      <c r="C77" s="187"/>
      <c r="D77" s="15">
        <v>226</v>
      </c>
      <c r="E77" s="3" t="s">
        <v>28</v>
      </c>
      <c r="F77" s="12">
        <v>5.4</v>
      </c>
      <c r="G77" s="16"/>
      <c r="H77" s="17">
        <v>0</v>
      </c>
      <c r="I77" s="18">
        <v>0</v>
      </c>
      <c r="J77" s="59">
        <v>18.5</v>
      </c>
    </row>
    <row r="78" spans="1:10" hidden="1" x14ac:dyDescent="0.25">
      <c r="A78" s="187">
        <v>244</v>
      </c>
      <c r="B78" s="187"/>
      <c r="C78" s="187"/>
      <c r="D78" s="15">
        <v>226</v>
      </c>
      <c r="E78" s="3" t="s">
        <v>37</v>
      </c>
      <c r="F78" s="12"/>
      <c r="G78" s="16"/>
      <c r="H78" s="19"/>
      <c r="I78" s="20"/>
      <c r="J78" s="62"/>
    </row>
    <row r="79" spans="1:10" x14ac:dyDescent="0.25">
      <c r="A79" s="182">
        <v>317034</v>
      </c>
      <c r="B79" s="182"/>
      <c r="C79" s="182"/>
      <c r="D79" s="186" t="s">
        <v>38</v>
      </c>
      <c r="E79" s="186"/>
      <c r="F79" s="12">
        <f>F80</f>
        <v>18.5</v>
      </c>
      <c r="G79" s="16">
        <f>G80</f>
        <v>54.69</v>
      </c>
      <c r="H79" s="16">
        <f>H80</f>
        <v>54.68</v>
      </c>
      <c r="I79" s="16">
        <f>I80</f>
        <v>54.69</v>
      </c>
      <c r="J79" s="63">
        <f>J80</f>
        <v>90</v>
      </c>
    </row>
    <row r="80" spans="1:10" x14ac:dyDescent="0.25">
      <c r="A80" s="187">
        <v>244</v>
      </c>
      <c r="B80" s="187"/>
      <c r="C80" s="187"/>
      <c r="D80" s="15">
        <v>225</v>
      </c>
      <c r="E80" s="3" t="s">
        <v>20</v>
      </c>
      <c r="F80" s="12">
        <v>18.5</v>
      </c>
      <c r="G80" s="16">
        <v>54.69</v>
      </c>
      <c r="H80" s="19">
        <v>54.68</v>
      </c>
      <c r="I80" s="20">
        <v>54.69</v>
      </c>
      <c r="J80" s="62">
        <v>90</v>
      </c>
    </row>
    <row r="81" spans="1:11" ht="33.75" customHeight="1" x14ac:dyDescent="0.25">
      <c r="A81" s="195" t="s">
        <v>78</v>
      </c>
      <c r="B81" s="196"/>
      <c r="C81" s="197"/>
      <c r="D81" s="180" t="s">
        <v>79</v>
      </c>
      <c r="E81" s="181"/>
      <c r="F81" s="12">
        <f>F82</f>
        <v>230</v>
      </c>
      <c r="G81" s="16">
        <v>0</v>
      </c>
      <c r="H81" s="19">
        <v>0</v>
      </c>
      <c r="I81" s="20">
        <v>0</v>
      </c>
      <c r="J81" s="56">
        <v>0</v>
      </c>
    </row>
    <row r="82" spans="1:11" ht="21.75" customHeight="1" x14ac:dyDescent="0.25">
      <c r="A82" s="201" t="s">
        <v>80</v>
      </c>
      <c r="B82" s="202"/>
      <c r="C82" s="203"/>
      <c r="D82" s="180" t="s">
        <v>81</v>
      </c>
      <c r="E82" s="181"/>
      <c r="F82" s="12">
        <f>F83</f>
        <v>230</v>
      </c>
      <c r="G82" s="16">
        <v>0</v>
      </c>
      <c r="H82" s="19">
        <v>0</v>
      </c>
      <c r="I82" s="20">
        <v>0</v>
      </c>
      <c r="J82" s="56">
        <v>0</v>
      </c>
    </row>
    <row r="83" spans="1:11" ht="21" customHeight="1" x14ac:dyDescent="0.25">
      <c r="A83" s="199" t="s">
        <v>82</v>
      </c>
      <c r="B83" s="200"/>
      <c r="C83" s="181"/>
      <c r="D83" s="45">
        <v>226</v>
      </c>
      <c r="E83" s="47" t="s">
        <v>37</v>
      </c>
      <c r="F83" s="12">
        <v>230</v>
      </c>
      <c r="G83" s="16">
        <v>0</v>
      </c>
      <c r="H83" s="19">
        <v>0</v>
      </c>
      <c r="I83" s="20">
        <v>0</v>
      </c>
      <c r="J83" s="56">
        <v>0</v>
      </c>
    </row>
    <row r="84" spans="1:11" x14ac:dyDescent="0.25">
      <c r="A84" s="198">
        <v>502</v>
      </c>
      <c r="B84" s="198"/>
      <c r="C84" s="198"/>
      <c r="D84" s="186" t="s">
        <v>39</v>
      </c>
      <c r="E84" s="186"/>
      <c r="F84" s="12">
        <f>F85</f>
        <v>75.599999999999994</v>
      </c>
      <c r="G84" s="12">
        <f>G85</f>
        <v>0</v>
      </c>
      <c r="H84" s="13">
        <v>0</v>
      </c>
      <c r="I84" s="14">
        <f>I85</f>
        <v>0</v>
      </c>
      <c r="J84" s="53">
        <f>J85</f>
        <v>498</v>
      </c>
    </row>
    <row r="85" spans="1:11" ht="49.95" customHeight="1" x14ac:dyDescent="0.25">
      <c r="A85" s="182">
        <v>227024</v>
      </c>
      <c r="B85" s="182"/>
      <c r="C85" s="182"/>
      <c r="D85" s="194" t="s">
        <v>66</v>
      </c>
      <c r="E85" s="194"/>
      <c r="F85" s="12">
        <f>SUM(F86:F88)</f>
        <v>75.599999999999994</v>
      </c>
      <c r="G85" s="12">
        <f>SUM(G86:G88)</f>
        <v>0</v>
      </c>
      <c r="H85" s="13">
        <f>SUM(H86:H88)</f>
        <v>0</v>
      </c>
      <c r="I85" s="14">
        <f>SUM(I86:I88)</f>
        <v>0</v>
      </c>
      <c r="J85" s="61">
        <f>SUM(J86:J88)</f>
        <v>498</v>
      </c>
      <c r="K85" s="1" t="s">
        <v>65</v>
      </c>
    </row>
    <row r="86" spans="1:11" x14ac:dyDescent="0.25">
      <c r="A86" s="187">
        <v>244</v>
      </c>
      <c r="B86" s="187"/>
      <c r="C86" s="187"/>
      <c r="D86" s="15">
        <v>225</v>
      </c>
      <c r="E86" s="3" t="s">
        <v>19</v>
      </c>
      <c r="F86" s="12">
        <v>0</v>
      </c>
      <c r="G86" s="16">
        <v>0</v>
      </c>
      <c r="H86" s="17">
        <v>0</v>
      </c>
      <c r="I86" s="18">
        <v>0</v>
      </c>
      <c r="J86" s="59">
        <v>100</v>
      </c>
    </row>
    <row r="87" spans="1:11" x14ac:dyDescent="0.25">
      <c r="A87" s="187">
        <v>244</v>
      </c>
      <c r="B87" s="187"/>
      <c r="C87" s="187"/>
      <c r="D87" s="15">
        <v>310</v>
      </c>
      <c r="E87" s="3" t="s">
        <v>22</v>
      </c>
      <c r="F87" s="12">
        <v>75.599999999999994</v>
      </c>
      <c r="G87" s="16">
        <v>0</v>
      </c>
      <c r="H87" s="17">
        <v>0</v>
      </c>
      <c r="I87" s="18">
        <v>0</v>
      </c>
      <c r="J87" s="59">
        <v>198</v>
      </c>
    </row>
    <row r="88" spans="1:11" x14ac:dyDescent="0.25">
      <c r="A88" s="187">
        <v>244</v>
      </c>
      <c r="B88" s="187"/>
      <c r="C88" s="187"/>
      <c r="D88" s="15">
        <v>340</v>
      </c>
      <c r="E88" s="3" t="s">
        <v>23</v>
      </c>
      <c r="F88" s="12">
        <v>0</v>
      </c>
      <c r="G88" s="16">
        <v>0</v>
      </c>
      <c r="H88" s="17">
        <v>0</v>
      </c>
      <c r="I88" s="18">
        <v>0</v>
      </c>
      <c r="J88" s="59">
        <v>200</v>
      </c>
    </row>
    <row r="89" spans="1:11" x14ac:dyDescent="0.25">
      <c r="A89" s="198">
        <v>503</v>
      </c>
      <c r="B89" s="198"/>
      <c r="C89" s="198"/>
      <c r="D89" s="186" t="s">
        <v>40</v>
      </c>
      <c r="E89" s="186"/>
      <c r="F89" s="12">
        <f>F90+F96+F104+F107+F113</f>
        <v>572.4</v>
      </c>
      <c r="G89" s="12">
        <f>G90+G96+G104+G107+G113+G115+G117</f>
        <v>942.57</v>
      </c>
      <c r="H89" s="13">
        <f>H90+H96+H104+H107+H113+H115</f>
        <v>511.09999999999991</v>
      </c>
      <c r="I89" s="14">
        <f>I90+I96+I104+I107+I113</f>
        <v>919.96</v>
      </c>
      <c r="J89" s="53">
        <f>J90+J96+J104+J107+J113</f>
        <v>956.2</v>
      </c>
    </row>
    <row r="90" spans="1:11" x14ac:dyDescent="0.25">
      <c r="A90" s="215">
        <v>217023</v>
      </c>
      <c r="B90" s="215"/>
      <c r="C90" s="215"/>
      <c r="D90" s="186" t="s">
        <v>63</v>
      </c>
      <c r="E90" s="186"/>
      <c r="F90" s="12">
        <f>SUM(F91:F95)</f>
        <v>230.7</v>
      </c>
      <c r="G90" s="12">
        <f>SUM(G91:G95)</f>
        <v>509.1</v>
      </c>
      <c r="H90" s="13">
        <f>SUM(H91:H95)</f>
        <v>159.6</v>
      </c>
      <c r="I90" s="14">
        <f>SUM(I91:I95)</f>
        <v>509.1</v>
      </c>
      <c r="J90" s="53">
        <f>SUM(J91:J95)</f>
        <v>239.8</v>
      </c>
    </row>
    <row r="91" spans="1:11" x14ac:dyDescent="0.25">
      <c r="A91" s="187">
        <v>244</v>
      </c>
      <c r="B91" s="187"/>
      <c r="C91" s="187"/>
      <c r="D91" s="15">
        <v>223</v>
      </c>
      <c r="E91" s="3" t="s">
        <v>25</v>
      </c>
      <c r="F91" s="12">
        <v>221.5</v>
      </c>
      <c r="G91" s="16">
        <v>494.6</v>
      </c>
      <c r="H91" s="17">
        <v>159.6</v>
      </c>
      <c r="I91" s="18">
        <v>494.6</v>
      </c>
      <c r="J91" s="59">
        <v>239.8</v>
      </c>
    </row>
    <row r="92" spans="1:11" hidden="1" x14ac:dyDescent="0.25">
      <c r="A92" s="187">
        <v>244</v>
      </c>
      <c r="B92" s="187"/>
      <c r="C92" s="187"/>
      <c r="D92" s="15">
        <v>225</v>
      </c>
      <c r="E92" s="3" t="s">
        <v>20</v>
      </c>
      <c r="F92" s="12"/>
      <c r="G92" s="16"/>
      <c r="H92" s="19"/>
      <c r="I92" s="20"/>
      <c r="J92" s="56"/>
    </row>
    <row r="93" spans="1:11" hidden="1" x14ac:dyDescent="0.25">
      <c r="A93" s="187">
        <v>244</v>
      </c>
      <c r="B93" s="187"/>
      <c r="C93" s="187"/>
      <c r="D93" s="15">
        <v>225</v>
      </c>
      <c r="E93" s="3" t="s">
        <v>19</v>
      </c>
      <c r="F93" s="12"/>
      <c r="G93" s="16"/>
      <c r="H93" s="17">
        <v>0</v>
      </c>
      <c r="I93" s="18">
        <v>0</v>
      </c>
      <c r="J93" s="55">
        <v>0</v>
      </c>
    </row>
    <row r="94" spans="1:11" hidden="1" x14ac:dyDescent="0.25">
      <c r="A94" s="187">
        <v>244</v>
      </c>
      <c r="B94" s="187"/>
      <c r="C94" s="187"/>
      <c r="D94" s="15">
        <v>310</v>
      </c>
      <c r="E94" s="3" t="s">
        <v>22</v>
      </c>
      <c r="F94" s="12"/>
      <c r="G94" s="16"/>
      <c r="H94" s="17">
        <v>0</v>
      </c>
      <c r="I94" s="18">
        <v>0</v>
      </c>
      <c r="J94" s="55">
        <v>0</v>
      </c>
    </row>
    <row r="95" spans="1:11" x14ac:dyDescent="0.25">
      <c r="A95" s="187">
        <v>244</v>
      </c>
      <c r="B95" s="187"/>
      <c r="C95" s="187"/>
      <c r="D95" s="15">
        <v>340</v>
      </c>
      <c r="E95" s="3" t="s">
        <v>23</v>
      </c>
      <c r="F95" s="12">
        <v>9.1999999999999993</v>
      </c>
      <c r="G95" s="16">
        <v>14.5</v>
      </c>
      <c r="H95" s="17">
        <v>0</v>
      </c>
      <c r="I95" s="18">
        <v>14.5</v>
      </c>
      <c r="J95" s="55">
        <v>0</v>
      </c>
    </row>
    <row r="96" spans="1:11" x14ac:dyDescent="0.25">
      <c r="A96" s="215">
        <v>247026</v>
      </c>
      <c r="B96" s="215"/>
      <c r="C96" s="215"/>
      <c r="D96" s="186" t="s">
        <v>67</v>
      </c>
      <c r="E96" s="186"/>
      <c r="F96" s="12">
        <f>SUM(F97:F103)</f>
        <v>268.2</v>
      </c>
      <c r="G96" s="12">
        <f>SUM(G97:G103)</f>
        <v>219.25</v>
      </c>
      <c r="H96" s="13">
        <f>SUM(H97:H103)</f>
        <v>219.2</v>
      </c>
      <c r="I96" s="14">
        <f>SUM(I97:I103)</f>
        <v>219.25</v>
      </c>
      <c r="J96" s="53">
        <f>SUM(J97:J103)</f>
        <v>0</v>
      </c>
    </row>
    <row r="97" spans="1:10" hidden="1" x14ac:dyDescent="0.25">
      <c r="A97" s="187">
        <v>244</v>
      </c>
      <c r="B97" s="187"/>
      <c r="C97" s="187"/>
      <c r="D97" s="15">
        <v>225</v>
      </c>
      <c r="E97" s="3" t="s">
        <v>20</v>
      </c>
      <c r="F97" s="12"/>
      <c r="G97" s="16"/>
      <c r="H97" s="19"/>
      <c r="I97" s="20"/>
      <c r="J97" s="56"/>
    </row>
    <row r="98" spans="1:10" x14ac:dyDescent="0.25">
      <c r="A98" s="187">
        <v>244</v>
      </c>
      <c r="B98" s="187"/>
      <c r="C98" s="187"/>
      <c r="D98" s="15">
        <v>225</v>
      </c>
      <c r="E98" s="3" t="s">
        <v>41</v>
      </c>
      <c r="F98" s="12">
        <v>268.2</v>
      </c>
      <c r="G98" s="16">
        <v>219.25</v>
      </c>
      <c r="H98" s="17">
        <v>219.2</v>
      </c>
      <c r="I98" s="18">
        <v>219.25</v>
      </c>
      <c r="J98" s="55">
        <v>0</v>
      </c>
    </row>
    <row r="99" spans="1:10" hidden="1" x14ac:dyDescent="0.25">
      <c r="A99" s="187">
        <v>244</v>
      </c>
      <c r="B99" s="187"/>
      <c r="C99" s="187"/>
      <c r="D99" s="15">
        <v>225</v>
      </c>
      <c r="E99" s="3" t="s">
        <v>19</v>
      </c>
      <c r="F99" s="12"/>
      <c r="G99" s="16"/>
      <c r="H99" s="19"/>
      <c r="I99" s="20"/>
      <c r="J99" s="56"/>
    </row>
    <row r="100" spans="1:10" hidden="1" x14ac:dyDescent="0.25">
      <c r="A100" s="187">
        <v>244</v>
      </c>
      <c r="B100" s="187"/>
      <c r="C100" s="187"/>
      <c r="D100" s="15">
        <v>226</v>
      </c>
      <c r="E100" s="3" t="s">
        <v>21</v>
      </c>
      <c r="F100" s="12"/>
      <c r="G100" s="16"/>
      <c r="H100" s="19"/>
      <c r="I100" s="20"/>
      <c r="J100" s="56"/>
    </row>
    <row r="101" spans="1:10" hidden="1" x14ac:dyDescent="0.25">
      <c r="A101" s="187">
        <v>244</v>
      </c>
      <c r="B101" s="187"/>
      <c r="C101" s="187"/>
      <c r="D101" s="15">
        <v>226</v>
      </c>
      <c r="E101" s="3" t="s">
        <v>28</v>
      </c>
      <c r="F101" s="12"/>
      <c r="G101" s="16"/>
      <c r="H101" s="17"/>
      <c r="I101" s="18">
        <v>0</v>
      </c>
      <c r="J101" s="55">
        <v>0</v>
      </c>
    </row>
    <row r="102" spans="1:10" hidden="1" x14ac:dyDescent="0.25">
      <c r="A102" s="187">
        <v>244</v>
      </c>
      <c r="B102" s="187"/>
      <c r="C102" s="187"/>
      <c r="D102" s="15">
        <v>310</v>
      </c>
      <c r="E102" s="3" t="s">
        <v>22</v>
      </c>
      <c r="F102" s="12"/>
      <c r="G102" s="16"/>
      <c r="H102" s="17"/>
      <c r="I102" s="18">
        <v>0</v>
      </c>
      <c r="J102" s="55">
        <v>0</v>
      </c>
    </row>
    <row r="103" spans="1:10" hidden="1" x14ac:dyDescent="0.25">
      <c r="A103" s="187">
        <v>244</v>
      </c>
      <c r="B103" s="187"/>
      <c r="C103" s="187"/>
      <c r="D103" s="15">
        <v>340</v>
      </c>
      <c r="E103" s="3" t="s">
        <v>23</v>
      </c>
      <c r="F103" s="12"/>
      <c r="G103" s="16"/>
      <c r="H103" s="17"/>
      <c r="I103" s="18">
        <v>0</v>
      </c>
      <c r="J103" s="55">
        <v>0</v>
      </c>
    </row>
    <row r="104" spans="1:10" x14ac:dyDescent="0.25">
      <c r="A104" s="182">
        <v>247027</v>
      </c>
      <c r="B104" s="182"/>
      <c r="C104" s="182"/>
      <c r="D104" s="186" t="s">
        <v>69</v>
      </c>
      <c r="E104" s="186"/>
      <c r="F104" s="12">
        <f>SUM(F105:F106)</f>
        <v>0</v>
      </c>
      <c r="G104" s="12">
        <f>SUM(G105:G106)</f>
        <v>14.13</v>
      </c>
      <c r="H104" s="13">
        <f>SUM(H105:H106)</f>
        <v>0</v>
      </c>
      <c r="I104" s="14">
        <f>SUM(I105:I106)</f>
        <v>14.13</v>
      </c>
      <c r="J104" s="61">
        <f>SUM(J105:J106)</f>
        <v>183.5</v>
      </c>
    </row>
    <row r="105" spans="1:10" x14ac:dyDescent="0.25">
      <c r="A105" s="187">
        <v>244</v>
      </c>
      <c r="B105" s="187"/>
      <c r="C105" s="187"/>
      <c r="D105" s="15">
        <v>225</v>
      </c>
      <c r="E105" s="3" t="s">
        <v>41</v>
      </c>
      <c r="F105" s="12">
        <v>0</v>
      </c>
      <c r="G105" s="16">
        <v>14.13</v>
      </c>
      <c r="H105" s="17">
        <v>0</v>
      </c>
      <c r="I105" s="18">
        <v>14.13</v>
      </c>
      <c r="J105" s="59">
        <v>133.5</v>
      </c>
    </row>
    <row r="106" spans="1:10" x14ac:dyDescent="0.25">
      <c r="A106" s="187">
        <v>244</v>
      </c>
      <c r="B106" s="187"/>
      <c r="C106" s="187"/>
      <c r="D106" s="15">
        <v>340</v>
      </c>
      <c r="E106" s="3" t="s">
        <v>23</v>
      </c>
      <c r="F106" s="12">
        <v>0</v>
      </c>
      <c r="G106" s="16">
        <v>0</v>
      </c>
      <c r="H106" s="17">
        <v>0</v>
      </c>
      <c r="I106" s="18">
        <v>0</v>
      </c>
      <c r="J106" s="59">
        <v>50</v>
      </c>
    </row>
    <row r="107" spans="1:10" x14ac:dyDescent="0.25">
      <c r="A107" s="182">
        <v>247028</v>
      </c>
      <c r="B107" s="182"/>
      <c r="C107" s="182"/>
      <c r="D107" s="186" t="s">
        <v>42</v>
      </c>
      <c r="E107" s="186"/>
      <c r="F107" s="12">
        <f>SUM(F108:F112)</f>
        <v>0</v>
      </c>
      <c r="G107" s="12">
        <f>SUM(G108:G112)</f>
        <v>124.38</v>
      </c>
      <c r="H107" s="13">
        <f>SUM(H108:H112)</f>
        <v>124.4</v>
      </c>
      <c r="I107" s="14">
        <f>SUM(I108:I112)</f>
        <v>124.38</v>
      </c>
      <c r="J107" s="61">
        <f>J108+J109+J112</f>
        <v>432.9</v>
      </c>
    </row>
    <row r="108" spans="1:10" x14ac:dyDescent="0.25">
      <c r="A108" s="187">
        <v>244</v>
      </c>
      <c r="B108" s="187"/>
      <c r="C108" s="187"/>
      <c r="D108" s="15">
        <v>225</v>
      </c>
      <c r="E108" s="3" t="s">
        <v>19</v>
      </c>
      <c r="F108" s="12">
        <v>0</v>
      </c>
      <c r="G108" s="16">
        <v>65.78</v>
      </c>
      <c r="H108" s="17">
        <v>65.8</v>
      </c>
      <c r="I108" s="18">
        <v>65.78</v>
      </c>
      <c r="J108" s="59">
        <v>100</v>
      </c>
    </row>
    <row r="109" spans="1:10" x14ac:dyDescent="0.25">
      <c r="A109" s="183">
        <v>244</v>
      </c>
      <c r="B109" s="184"/>
      <c r="C109" s="185"/>
      <c r="D109" s="15">
        <v>225</v>
      </c>
      <c r="E109" s="3" t="s">
        <v>41</v>
      </c>
      <c r="F109" s="12">
        <v>0</v>
      </c>
      <c r="G109" s="16">
        <v>0</v>
      </c>
      <c r="H109" s="17">
        <v>0</v>
      </c>
      <c r="I109" s="18">
        <v>0</v>
      </c>
      <c r="J109" s="59">
        <v>272.89999999999998</v>
      </c>
    </row>
    <row r="110" spans="1:10" hidden="1" x14ac:dyDescent="0.25">
      <c r="A110" s="187">
        <v>244</v>
      </c>
      <c r="B110" s="187"/>
      <c r="C110" s="187"/>
      <c r="D110" s="15">
        <v>226</v>
      </c>
      <c r="E110" s="3">
        <v>226.01</v>
      </c>
      <c r="F110" s="12"/>
      <c r="G110" s="16"/>
      <c r="H110" s="17"/>
      <c r="I110" s="18"/>
      <c r="J110" s="59"/>
    </row>
    <row r="111" spans="1:10" hidden="1" x14ac:dyDescent="0.25">
      <c r="A111" s="187">
        <v>244</v>
      </c>
      <c r="B111" s="187"/>
      <c r="C111" s="187"/>
      <c r="D111" s="15">
        <v>226</v>
      </c>
      <c r="E111" s="3">
        <v>226.09</v>
      </c>
      <c r="F111" s="12"/>
      <c r="G111" s="16"/>
      <c r="H111" s="17"/>
      <c r="I111" s="18"/>
      <c r="J111" s="59"/>
    </row>
    <row r="112" spans="1:10" x14ac:dyDescent="0.25">
      <c r="A112" s="187">
        <v>244</v>
      </c>
      <c r="B112" s="187"/>
      <c r="C112" s="187"/>
      <c r="D112" s="15">
        <v>340</v>
      </c>
      <c r="E112" s="3" t="s">
        <v>23</v>
      </c>
      <c r="F112" s="12">
        <v>0</v>
      </c>
      <c r="G112" s="16">
        <v>58.6</v>
      </c>
      <c r="H112" s="17">
        <v>58.6</v>
      </c>
      <c r="I112" s="18">
        <v>58.6</v>
      </c>
      <c r="J112" s="59">
        <v>60</v>
      </c>
    </row>
    <row r="113" spans="1:12" x14ac:dyDescent="0.25">
      <c r="A113" s="182">
        <v>247029</v>
      </c>
      <c r="B113" s="182"/>
      <c r="C113" s="182"/>
      <c r="D113" s="194" t="s">
        <v>68</v>
      </c>
      <c r="E113" s="194"/>
      <c r="F113" s="12">
        <f>F114</f>
        <v>73.5</v>
      </c>
      <c r="G113" s="12">
        <f>G114</f>
        <v>53.1</v>
      </c>
      <c r="H113" s="13">
        <f>H114</f>
        <v>0</v>
      </c>
      <c r="I113" s="14">
        <f>I114</f>
        <v>53.1</v>
      </c>
      <c r="J113" s="61">
        <f>J114</f>
        <v>100</v>
      </c>
      <c r="K113" s="1" t="s">
        <v>64</v>
      </c>
    </row>
    <row r="114" spans="1:12" x14ac:dyDescent="0.25">
      <c r="A114" s="187">
        <v>244</v>
      </c>
      <c r="B114" s="187"/>
      <c r="C114" s="187"/>
      <c r="D114" s="15">
        <v>225</v>
      </c>
      <c r="E114" s="3" t="s">
        <v>41</v>
      </c>
      <c r="F114" s="12">
        <v>73.5</v>
      </c>
      <c r="G114" s="16">
        <v>53.1</v>
      </c>
      <c r="H114" s="17">
        <v>0</v>
      </c>
      <c r="I114" s="18">
        <v>53.1</v>
      </c>
      <c r="J114" s="59">
        <v>100</v>
      </c>
    </row>
    <row r="115" spans="1:12" ht="31.5" customHeight="1" x14ac:dyDescent="0.25">
      <c r="A115" s="195" t="s">
        <v>102</v>
      </c>
      <c r="B115" s="206"/>
      <c r="C115" s="207"/>
      <c r="D115" s="180" t="s">
        <v>103</v>
      </c>
      <c r="E115" s="181"/>
      <c r="F115" s="12">
        <v>0</v>
      </c>
      <c r="G115" s="16">
        <f>G116</f>
        <v>7.91</v>
      </c>
      <c r="H115" s="17">
        <f>H116</f>
        <v>7.9</v>
      </c>
      <c r="I115" s="18">
        <f>I116</f>
        <v>7.91</v>
      </c>
      <c r="J115" s="55">
        <v>0</v>
      </c>
    </row>
    <row r="116" spans="1:12" ht="14.4" x14ac:dyDescent="0.25">
      <c r="A116" s="183">
        <v>244</v>
      </c>
      <c r="B116" s="213"/>
      <c r="C116" s="214"/>
      <c r="D116" s="45">
        <v>340</v>
      </c>
      <c r="E116" s="50" t="s">
        <v>23</v>
      </c>
      <c r="F116" s="12">
        <v>0</v>
      </c>
      <c r="G116" s="16">
        <v>7.91</v>
      </c>
      <c r="H116" s="17">
        <v>7.9</v>
      </c>
      <c r="I116" s="18">
        <v>7.91</v>
      </c>
      <c r="J116" s="55">
        <v>0</v>
      </c>
    </row>
    <row r="117" spans="1:12" ht="14.4" x14ac:dyDescent="0.25">
      <c r="A117" s="199" t="s">
        <v>83</v>
      </c>
      <c r="B117" s="216"/>
      <c r="C117" s="217"/>
      <c r="D117" s="199" t="s">
        <v>84</v>
      </c>
      <c r="E117" s="218"/>
      <c r="F117" s="12">
        <f>F118+F119+F120+F121+F122</f>
        <v>72</v>
      </c>
      <c r="G117" s="16">
        <f>G118+G119+G120+G121+G122</f>
        <v>14.7</v>
      </c>
      <c r="H117" s="17">
        <f>H118+H119+H120+H121+H122</f>
        <v>0</v>
      </c>
      <c r="I117" s="18">
        <f>I122</f>
        <v>14.7</v>
      </c>
      <c r="J117" s="55">
        <v>0</v>
      </c>
    </row>
    <row r="118" spans="1:12" ht="14.4" x14ac:dyDescent="0.25">
      <c r="A118" s="199" t="s">
        <v>85</v>
      </c>
      <c r="B118" s="200"/>
      <c r="C118" s="181"/>
      <c r="D118" s="48" t="s">
        <v>86</v>
      </c>
      <c r="E118" s="49" t="s">
        <v>87</v>
      </c>
      <c r="F118" s="12">
        <v>41.4</v>
      </c>
      <c r="G118" s="16">
        <v>0</v>
      </c>
      <c r="H118" s="17">
        <v>0</v>
      </c>
      <c r="I118" s="18">
        <v>0</v>
      </c>
      <c r="J118" s="55">
        <v>0</v>
      </c>
    </row>
    <row r="119" spans="1:12" ht="14.4" x14ac:dyDescent="0.25">
      <c r="A119" s="199" t="s">
        <v>85</v>
      </c>
      <c r="B119" s="200"/>
      <c r="C119" s="181"/>
      <c r="D119" s="48" t="s">
        <v>88</v>
      </c>
      <c r="E119" s="49" t="s">
        <v>21</v>
      </c>
      <c r="F119" s="12">
        <v>6.2</v>
      </c>
      <c r="G119" s="16">
        <v>0</v>
      </c>
      <c r="H119" s="17">
        <v>0</v>
      </c>
      <c r="I119" s="18">
        <v>0</v>
      </c>
      <c r="J119" s="55">
        <v>0</v>
      </c>
    </row>
    <row r="120" spans="1:12" ht="14.4" x14ac:dyDescent="0.25">
      <c r="A120" s="199" t="s">
        <v>85</v>
      </c>
      <c r="B120" s="200"/>
      <c r="C120" s="181"/>
      <c r="D120" s="48" t="s">
        <v>88</v>
      </c>
      <c r="E120" s="49" t="s">
        <v>28</v>
      </c>
      <c r="F120" s="12">
        <v>4.8</v>
      </c>
      <c r="G120" s="16">
        <v>0</v>
      </c>
      <c r="H120" s="17">
        <v>0</v>
      </c>
      <c r="I120" s="18">
        <v>0</v>
      </c>
      <c r="J120" s="55">
        <v>0</v>
      </c>
    </row>
    <row r="121" spans="1:12" ht="14.4" x14ac:dyDescent="0.25">
      <c r="A121" s="199" t="s">
        <v>85</v>
      </c>
      <c r="B121" s="200"/>
      <c r="C121" s="181"/>
      <c r="D121" s="48" t="s">
        <v>89</v>
      </c>
      <c r="E121" s="49" t="s">
        <v>22</v>
      </c>
      <c r="F121" s="12">
        <v>2.8</v>
      </c>
      <c r="G121" s="16">
        <v>0</v>
      </c>
      <c r="H121" s="17">
        <v>0</v>
      </c>
      <c r="I121" s="18">
        <v>0</v>
      </c>
      <c r="J121" s="55">
        <v>0</v>
      </c>
    </row>
    <row r="122" spans="1:12" ht="14.4" x14ac:dyDescent="0.25">
      <c r="A122" s="199" t="s">
        <v>85</v>
      </c>
      <c r="B122" s="200"/>
      <c r="C122" s="181"/>
      <c r="D122" s="48" t="s">
        <v>90</v>
      </c>
      <c r="E122" s="49" t="s">
        <v>23</v>
      </c>
      <c r="F122" s="12">
        <v>16.8</v>
      </c>
      <c r="G122" s="16">
        <v>14.7</v>
      </c>
      <c r="H122" s="17">
        <v>0</v>
      </c>
      <c r="I122" s="18">
        <v>14.7</v>
      </c>
      <c r="J122" s="55">
        <v>0</v>
      </c>
    </row>
    <row r="123" spans="1:12" x14ac:dyDescent="0.25">
      <c r="A123" s="198">
        <v>801</v>
      </c>
      <c r="B123" s="198"/>
      <c r="C123" s="198"/>
      <c r="D123" s="186" t="s">
        <v>43</v>
      </c>
      <c r="E123" s="186"/>
      <c r="F123" s="12">
        <f>F124+F127</f>
        <v>798.49999999999989</v>
      </c>
      <c r="G123" s="12">
        <f>G124+G127</f>
        <v>810.70999999999992</v>
      </c>
      <c r="H123" s="13">
        <f>H124+H127</f>
        <v>758.22</v>
      </c>
      <c r="I123" s="14">
        <f>I124+I127</f>
        <v>810.70999999999992</v>
      </c>
      <c r="J123" s="53">
        <f>J124+J127</f>
        <v>544.79999999999995</v>
      </c>
    </row>
    <row r="124" spans="1:12" x14ac:dyDescent="0.25">
      <c r="A124" s="215">
        <v>112200</v>
      </c>
      <c r="B124" s="215"/>
      <c r="C124" s="215"/>
      <c r="D124" s="186" t="s">
        <v>44</v>
      </c>
      <c r="E124" s="186"/>
      <c r="F124" s="12">
        <f>SUM(F125:F126)</f>
        <v>613.59999999999991</v>
      </c>
      <c r="G124" s="12">
        <f>SUM(G125:G126)</f>
        <v>567.09999999999991</v>
      </c>
      <c r="H124" s="13">
        <f>SUM(H125:H126)</f>
        <v>544</v>
      </c>
      <c r="I124" s="14">
        <f>SUM(I125:I126)</f>
        <v>567.09999999999991</v>
      </c>
      <c r="J124" s="53">
        <f>SUM(J125:J126)</f>
        <v>415.5</v>
      </c>
      <c r="K124" s="5">
        <f>J124-J12</f>
        <v>0</v>
      </c>
      <c r="L124" s="1" t="s">
        <v>74</v>
      </c>
    </row>
    <row r="125" spans="1:12" x14ac:dyDescent="0.25">
      <c r="A125" s="187">
        <v>111</v>
      </c>
      <c r="B125" s="187"/>
      <c r="C125" s="187"/>
      <c r="D125" s="15">
        <v>211</v>
      </c>
      <c r="E125" s="3" t="s">
        <v>91</v>
      </c>
      <c r="F125" s="12">
        <v>450.4</v>
      </c>
      <c r="G125" s="16">
        <v>404.28</v>
      </c>
      <c r="H125" s="17">
        <v>381.2</v>
      </c>
      <c r="I125" s="18">
        <v>404.28</v>
      </c>
      <c r="J125" s="55">
        <v>319.10000000000002</v>
      </c>
    </row>
    <row r="126" spans="1:12" x14ac:dyDescent="0.25">
      <c r="A126" s="187">
        <v>111</v>
      </c>
      <c r="B126" s="187"/>
      <c r="C126" s="187"/>
      <c r="D126" s="15">
        <v>213</v>
      </c>
      <c r="E126" s="3" t="s">
        <v>91</v>
      </c>
      <c r="F126" s="12">
        <v>163.19999999999999</v>
      </c>
      <c r="G126" s="16">
        <v>162.82</v>
      </c>
      <c r="H126" s="17">
        <v>162.80000000000001</v>
      </c>
      <c r="I126" s="18">
        <v>162.82</v>
      </c>
      <c r="J126" s="59">
        <v>96.4</v>
      </c>
    </row>
    <row r="127" spans="1:12" x14ac:dyDescent="0.25">
      <c r="A127" s="215">
        <v>117021</v>
      </c>
      <c r="B127" s="215"/>
      <c r="C127" s="215"/>
      <c r="D127" s="186" t="s">
        <v>45</v>
      </c>
      <c r="E127" s="186"/>
      <c r="F127" s="12">
        <f>SUM(F128:F138)</f>
        <v>184.9</v>
      </c>
      <c r="G127" s="12">
        <f>SUM(G128:G138)</f>
        <v>243.61</v>
      </c>
      <c r="H127" s="13">
        <f>SUM(H128:H138)</f>
        <v>214.22000000000003</v>
      </c>
      <c r="I127" s="14">
        <f>SUM(I128:I138)</f>
        <v>243.61</v>
      </c>
      <c r="J127" s="53">
        <f>SUM(J128:J138)</f>
        <v>129.30000000000001</v>
      </c>
    </row>
    <row r="128" spans="1:12" x14ac:dyDescent="0.25">
      <c r="A128" s="187">
        <v>242</v>
      </c>
      <c r="B128" s="187"/>
      <c r="C128" s="187"/>
      <c r="D128" s="15">
        <v>226</v>
      </c>
      <c r="E128" s="3" t="s">
        <v>21</v>
      </c>
      <c r="F128" s="12">
        <v>4.5</v>
      </c>
      <c r="G128" s="16">
        <v>54</v>
      </c>
      <c r="H128" s="17">
        <v>36</v>
      </c>
      <c r="I128" s="18">
        <v>54</v>
      </c>
      <c r="J128" s="55">
        <v>0</v>
      </c>
    </row>
    <row r="129" spans="1:10" x14ac:dyDescent="0.25">
      <c r="A129" s="187">
        <v>244</v>
      </c>
      <c r="B129" s="187"/>
      <c r="C129" s="187"/>
      <c r="D129" s="15">
        <v>223</v>
      </c>
      <c r="E129" s="3" t="s">
        <v>25</v>
      </c>
      <c r="F129" s="12">
        <v>0</v>
      </c>
      <c r="G129" s="16">
        <v>2.15</v>
      </c>
      <c r="H129" s="17">
        <v>0</v>
      </c>
      <c r="I129" s="18">
        <v>2.15</v>
      </c>
      <c r="J129" s="59">
        <v>7.7</v>
      </c>
    </row>
    <row r="130" spans="1:10" hidden="1" x14ac:dyDescent="0.25">
      <c r="A130" s="187">
        <v>244</v>
      </c>
      <c r="B130" s="187"/>
      <c r="C130" s="187"/>
      <c r="D130" s="15">
        <v>225</v>
      </c>
      <c r="E130" s="3" t="s">
        <v>20</v>
      </c>
      <c r="F130" s="12"/>
      <c r="G130" s="16"/>
      <c r="H130" s="17"/>
      <c r="I130" s="18">
        <v>0</v>
      </c>
      <c r="J130" s="55"/>
    </row>
    <row r="131" spans="1:10" hidden="1" x14ac:dyDescent="0.25">
      <c r="A131" s="187">
        <v>244</v>
      </c>
      <c r="B131" s="187"/>
      <c r="C131" s="187"/>
      <c r="D131" s="15">
        <v>225</v>
      </c>
      <c r="E131" s="3" t="s">
        <v>27</v>
      </c>
      <c r="F131" s="12"/>
      <c r="G131" s="16"/>
      <c r="H131" s="17"/>
      <c r="I131" s="18">
        <v>0</v>
      </c>
      <c r="J131" s="55"/>
    </row>
    <row r="132" spans="1:10" x14ac:dyDescent="0.25">
      <c r="A132" s="187">
        <v>244</v>
      </c>
      <c r="B132" s="187"/>
      <c r="C132" s="187"/>
      <c r="D132" s="15">
        <v>226</v>
      </c>
      <c r="E132" s="3" t="s">
        <v>21</v>
      </c>
      <c r="F132" s="12">
        <v>155.4</v>
      </c>
      <c r="G132" s="16">
        <v>152.5</v>
      </c>
      <c r="H132" s="17">
        <v>149.4</v>
      </c>
      <c r="I132" s="18">
        <v>152.5</v>
      </c>
      <c r="J132" s="59">
        <v>108.3</v>
      </c>
    </row>
    <row r="133" spans="1:10" hidden="1" x14ac:dyDescent="0.25">
      <c r="A133" s="187">
        <v>244</v>
      </c>
      <c r="B133" s="187"/>
      <c r="C133" s="187"/>
      <c r="D133" s="15">
        <v>226</v>
      </c>
      <c r="E133" s="3" t="s">
        <v>29</v>
      </c>
      <c r="F133" s="12"/>
      <c r="G133" s="16"/>
      <c r="H133" s="19"/>
      <c r="I133" s="20">
        <v>0</v>
      </c>
      <c r="J133" s="56"/>
    </row>
    <row r="134" spans="1:10" x14ac:dyDescent="0.25">
      <c r="A134" s="183">
        <v>244</v>
      </c>
      <c r="B134" s="184"/>
      <c r="C134" s="185"/>
      <c r="D134" s="15">
        <v>290</v>
      </c>
      <c r="E134" s="3" t="s">
        <v>77</v>
      </c>
      <c r="F134" s="12">
        <v>0</v>
      </c>
      <c r="G134" s="16">
        <v>1.3</v>
      </c>
      <c r="H134" s="19">
        <v>1.3</v>
      </c>
      <c r="I134" s="20">
        <v>1.3</v>
      </c>
      <c r="J134" s="56">
        <v>0</v>
      </c>
    </row>
    <row r="135" spans="1:10" x14ac:dyDescent="0.25">
      <c r="A135" s="187">
        <v>244</v>
      </c>
      <c r="B135" s="187"/>
      <c r="C135" s="187"/>
      <c r="D135" s="15">
        <v>310</v>
      </c>
      <c r="E135" s="3" t="s">
        <v>22</v>
      </c>
      <c r="F135" s="12">
        <v>0</v>
      </c>
      <c r="G135" s="16">
        <v>3.31</v>
      </c>
      <c r="H135" s="19">
        <v>3.3</v>
      </c>
      <c r="I135" s="20">
        <v>3.31</v>
      </c>
      <c r="J135" s="56">
        <v>0</v>
      </c>
    </row>
    <row r="136" spans="1:10" x14ac:dyDescent="0.25">
      <c r="A136" s="187">
        <v>244</v>
      </c>
      <c r="B136" s="187"/>
      <c r="C136" s="187"/>
      <c r="D136" s="15">
        <v>340</v>
      </c>
      <c r="E136" s="3" t="s">
        <v>23</v>
      </c>
      <c r="F136" s="12">
        <v>21.3</v>
      </c>
      <c r="G136" s="16">
        <v>26.35</v>
      </c>
      <c r="H136" s="17">
        <v>21.83</v>
      </c>
      <c r="I136" s="18">
        <v>26.35</v>
      </c>
      <c r="J136" s="59">
        <v>10</v>
      </c>
    </row>
    <row r="137" spans="1:10" x14ac:dyDescent="0.25">
      <c r="A137" s="183">
        <v>851</v>
      </c>
      <c r="B137" s="184"/>
      <c r="C137" s="185"/>
      <c r="D137" s="15">
        <v>290</v>
      </c>
      <c r="E137" s="3" t="s">
        <v>31</v>
      </c>
      <c r="F137" s="12">
        <v>0</v>
      </c>
      <c r="G137" s="16">
        <v>3.81</v>
      </c>
      <c r="H137" s="17">
        <v>2.2000000000000002</v>
      </c>
      <c r="I137" s="18">
        <v>3.81</v>
      </c>
      <c r="J137" s="59">
        <v>3.3</v>
      </c>
    </row>
    <row r="138" spans="1:10" x14ac:dyDescent="0.25">
      <c r="A138" s="187">
        <v>852</v>
      </c>
      <c r="B138" s="187"/>
      <c r="C138" s="187"/>
      <c r="D138" s="15">
        <v>290</v>
      </c>
      <c r="E138" s="3" t="s">
        <v>77</v>
      </c>
      <c r="F138" s="12">
        <v>3.7</v>
      </c>
      <c r="G138" s="16">
        <v>0.19</v>
      </c>
      <c r="H138" s="17">
        <v>0.19</v>
      </c>
      <c r="I138" s="18">
        <v>0.19</v>
      </c>
      <c r="J138" s="55">
        <v>0</v>
      </c>
    </row>
    <row r="139" spans="1:10" x14ac:dyDescent="0.25">
      <c r="A139" s="212">
        <v>1001</v>
      </c>
      <c r="B139" s="212"/>
      <c r="C139" s="212"/>
      <c r="D139" s="186" t="s">
        <v>46</v>
      </c>
      <c r="E139" s="186"/>
      <c r="F139" s="12">
        <f>F140+F143</f>
        <v>214.8</v>
      </c>
      <c r="G139" s="12">
        <f>G140+G143</f>
        <v>197.7</v>
      </c>
      <c r="H139" s="13">
        <f>H140+H143</f>
        <v>124.9</v>
      </c>
      <c r="I139" s="14">
        <f>I140+I143</f>
        <v>197.7</v>
      </c>
      <c r="J139" s="53">
        <f>J140</f>
        <v>315.60000000000002</v>
      </c>
    </row>
    <row r="140" spans="1:10" x14ac:dyDescent="0.25">
      <c r="A140" s="205">
        <v>9997300</v>
      </c>
      <c r="B140" s="205"/>
      <c r="C140" s="205"/>
      <c r="D140" s="186" t="s">
        <v>104</v>
      </c>
      <c r="E140" s="186"/>
      <c r="F140" s="12">
        <f>F141</f>
        <v>214.8</v>
      </c>
      <c r="G140" s="12">
        <f>G141</f>
        <v>187.7</v>
      </c>
      <c r="H140" s="13">
        <f>H141</f>
        <v>120.9</v>
      </c>
      <c r="I140" s="14">
        <f>I141</f>
        <v>187.7</v>
      </c>
      <c r="J140" s="53">
        <f>J141</f>
        <v>315.60000000000002</v>
      </c>
    </row>
    <row r="141" spans="1:10" x14ac:dyDescent="0.25">
      <c r="A141" s="187">
        <v>313</v>
      </c>
      <c r="B141" s="187"/>
      <c r="C141" s="187"/>
      <c r="D141" s="15">
        <v>263</v>
      </c>
      <c r="E141" s="3"/>
      <c r="F141" s="12">
        <v>214.8</v>
      </c>
      <c r="G141" s="16">
        <v>187.7</v>
      </c>
      <c r="H141" s="17">
        <v>120.9</v>
      </c>
      <c r="I141" s="18">
        <v>187.7</v>
      </c>
      <c r="J141" s="59">
        <v>315.60000000000002</v>
      </c>
    </row>
    <row r="142" spans="1:10" ht="14.4" x14ac:dyDescent="0.25">
      <c r="A142" s="195" t="s">
        <v>105</v>
      </c>
      <c r="B142" s="196"/>
      <c r="C142" s="197"/>
      <c r="D142" s="180" t="s">
        <v>106</v>
      </c>
      <c r="E142" s="181"/>
      <c r="F142" s="12">
        <v>0</v>
      </c>
      <c r="G142" s="16">
        <f t="shared" ref="G142:I143" si="0">G143</f>
        <v>10</v>
      </c>
      <c r="H142" s="17">
        <f t="shared" si="0"/>
        <v>4</v>
      </c>
      <c r="I142" s="18">
        <f t="shared" si="0"/>
        <v>10</v>
      </c>
      <c r="J142" s="55">
        <f>J143</f>
        <v>4</v>
      </c>
    </row>
    <row r="143" spans="1:10" x14ac:dyDescent="0.25">
      <c r="A143" s="205">
        <v>9997400</v>
      </c>
      <c r="B143" s="205"/>
      <c r="C143" s="205"/>
      <c r="D143" s="186" t="s">
        <v>104</v>
      </c>
      <c r="E143" s="186"/>
      <c r="F143" s="12">
        <v>0</v>
      </c>
      <c r="G143" s="16">
        <f t="shared" si="0"/>
        <v>10</v>
      </c>
      <c r="H143" s="17">
        <f t="shared" si="0"/>
        <v>4</v>
      </c>
      <c r="I143" s="18">
        <f t="shared" si="0"/>
        <v>10</v>
      </c>
      <c r="J143" s="55">
        <f>J144</f>
        <v>4</v>
      </c>
    </row>
    <row r="144" spans="1:10" x14ac:dyDescent="0.25">
      <c r="A144" s="187">
        <v>321</v>
      </c>
      <c r="B144" s="187"/>
      <c r="C144" s="187"/>
      <c r="D144" s="15">
        <v>262</v>
      </c>
      <c r="E144" s="3"/>
      <c r="F144" s="21">
        <v>0</v>
      </c>
      <c r="G144" s="22">
        <v>10</v>
      </c>
      <c r="H144" s="23">
        <v>4</v>
      </c>
      <c r="I144" s="18">
        <v>10</v>
      </c>
      <c r="J144" s="59">
        <v>4</v>
      </c>
    </row>
    <row r="145" spans="1:10" ht="14.4" hidden="1" x14ac:dyDescent="0.25">
      <c r="A145" s="208">
        <v>1101</v>
      </c>
      <c r="B145" s="208"/>
      <c r="C145" s="208"/>
      <c r="D145" s="209" t="s">
        <v>47</v>
      </c>
      <c r="E145" s="210"/>
      <c r="F145" s="24">
        <f>F146</f>
        <v>0</v>
      </c>
      <c r="G145" s="24">
        <f t="shared" ref="G145:J146" si="1">G146</f>
        <v>0</v>
      </c>
      <c r="H145" s="25">
        <f t="shared" si="1"/>
        <v>0</v>
      </c>
      <c r="I145" s="24">
        <f t="shared" si="1"/>
        <v>0</v>
      </c>
      <c r="J145" s="37">
        <f t="shared" si="1"/>
        <v>0</v>
      </c>
    </row>
    <row r="146" spans="1:10" ht="14.4" hidden="1" x14ac:dyDescent="0.25">
      <c r="A146" s="211">
        <v>9927500</v>
      </c>
      <c r="B146" s="211"/>
      <c r="C146" s="211"/>
      <c r="D146" s="209" t="s">
        <v>49</v>
      </c>
      <c r="E146" s="210"/>
      <c r="F146" s="26">
        <f>F147</f>
        <v>0</v>
      </c>
      <c r="G146" s="26">
        <f t="shared" si="1"/>
        <v>0</v>
      </c>
      <c r="H146" s="27">
        <f t="shared" si="1"/>
        <v>0</v>
      </c>
      <c r="I146" s="26">
        <f t="shared" si="1"/>
        <v>0</v>
      </c>
      <c r="J146" s="26">
        <f t="shared" si="1"/>
        <v>0</v>
      </c>
    </row>
    <row r="147" spans="1:10" ht="14.4" hidden="1" x14ac:dyDescent="0.25">
      <c r="A147" s="204">
        <v>244</v>
      </c>
      <c r="B147" s="204"/>
      <c r="C147" s="204"/>
      <c r="D147" s="28">
        <v>310</v>
      </c>
      <c r="E147" s="29" t="s">
        <v>22</v>
      </c>
      <c r="F147" s="26"/>
      <c r="G147" s="30"/>
      <c r="H147" s="31"/>
      <c r="I147" s="30"/>
      <c r="J147" s="30"/>
    </row>
  </sheetData>
  <mergeCells count="191">
    <mergeCell ref="D127:E127"/>
    <mergeCell ref="A113:C113"/>
    <mergeCell ref="A141:C141"/>
    <mergeCell ref="A147:C147"/>
    <mergeCell ref="A143:C143"/>
    <mergeCell ref="A146:C146"/>
    <mergeCell ref="A144:C144"/>
    <mergeCell ref="D117:E117"/>
    <mergeCell ref="A130:C130"/>
    <mergeCell ref="A135:C135"/>
    <mergeCell ref="A136:C136"/>
    <mergeCell ref="A131:C131"/>
    <mergeCell ref="D143:E143"/>
    <mergeCell ref="D146:E146"/>
    <mergeCell ref="A132:C132"/>
    <mergeCell ref="A133:C133"/>
    <mergeCell ref="A142:C142"/>
    <mergeCell ref="D142:E142"/>
    <mergeCell ref="A134:C134"/>
    <mergeCell ref="A138:C138"/>
    <mergeCell ref="D145:E145"/>
    <mergeCell ref="A145:C145"/>
    <mergeCell ref="A128:C128"/>
    <mergeCell ref="A118:C118"/>
    <mergeCell ref="A127:C127"/>
    <mergeCell ref="D82:E82"/>
    <mergeCell ref="D123:E123"/>
    <mergeCell ref="D124:E124"/>
    <mergeCell ref="A117:C117"/>
    <mergeCell ref="A140:C140"/>
    <mergeCell ref="A107:C107"/>
    <mergeCell ref="A114:C114"/>
    <mergeCell ref="A115:C115"/>
    <mergeCell ref="A120:C120"/>
    <mergeCell ref="A124:C124"/>
    <mergeCell ref="A125:C125"/>
    <mergeCell ref="A129:C129"/>
    <mergeCell ref="A121:C121"/>
    <mergeCell ref="A126:C126"/>
    <mergeCell ref="A123:C123"/>
    <mergeCell ref="D139:E139"/>
    <mergeCell ref="D140:E140"/>
    <mergeCell ref="A137:C137"/>
    <mergeCell ref="A122:C122"/>
    <mergeCell ref="A139:C139"/>
    <mergeCell ref="A119:C119"/>
    <mergeCell ref="A108:C108"/>
    <mergeCell ref="A109:C109"/>
    <mergeCell ref="A116:C116"/>
    <mergeCell ref="A80:C80"/>
    <mergeCell ref="A110:C110"/>
    <mergeCell ref="A111:C111"/>
    <mergeCell ref="D107:E107"/>
    <mergeCell ref="A112:C112"/>
    <mergeCell ref="D115:E115"/>
    <mergeCell ref="D113:E113"/>
    <mergeCell ref="A106:C106"/>
    <mergeCell ref="D75:E75"/>
    <mergeCell ref="A82:C82"/>
    <mergeCell ref="A103:C103"/>
    <mergeCell ref="A105:C105"/>
    <mergeCell ref="A104:C104"/>
    <mergeCell ref="D104:E104"/>
    <mergeCell ref="A87:C87"/>
    <mergeCell ref="A91:C91"/>
    <mergeCell ref="A92:C92"/>
    <mergeCell ref="A102:C102"/>
    <mergeCell ref="A88:C88"/>
    <mergeCell ref="A76:C76"/>
    <mergeCell ref="A77:C77"/>
    <mergeCell ref="A78:C78"/>
    <mergeCell ref="A79:C79"/>
    <mergeCell ref="D79:E79"/>
    <mergeCell ref="D69:E69"/>
    <mergeCell ref="A81:C81"/>
    <mergeCell ref="D81:E81"/>
    <mergeCell ref="A74:C74"/>
    <mergeCell ref="A99:C99"/>
    <mergeCell ref="A100:C100"/>
    <mergeCell ref="A101:C101"/>
    <mergeCell ref="A95:C95"/>
    <mergeCell ref="A96:C96"/>
    <mergeCell ref="A97:C97"/>
    <mergeCell ref="A98:C98"/>
    <mergeCell ref="A83:C83"/>
    <mergeCell ref="A93:C93"/>
    <mergeCell ref="A94:C94"/>
    <mergeCell ref="D89:E89"/>
    <mergeCell ref="A90:C90"/>
    <mergeCell ref="D90:E90"/>
    <mergeCell ref="A89:C89"/>
    <mergeCell ref="A84:C84"/>
    <mergeCell ref="D84:E84"/>
    <mergeCell ref="D96:E96"/>
    <mergeCell ref="A85:C85"/>
    <mergeCell ref="D85:E85"/>
    <mergeCell ref="A86:C86"/>
    <mergeCell ref="A75:C75"/>
    <mergeCell ref="A70:C70"/>
    <mergeCell ref="D56:E56"/>
    <mergeCell ref="A63:C63"/>
    <mergeCell ref="A64:C64"/>
    <mergeCell ref="A58:C58"/>
    <mergeCell ref="A59:C59"/>
    <mergeCell ref="A60:C60"/>
    <mergeCell ref="A61:C61"/>
    <mergeCell ref="D57:E57"/>
    <mergeCell ref="A62:C62"/>
    <mergeCell ref="A57:C57"/>
    <mergeCell ref="D65:E65"/>
    <mergeCell ref="A66:C66"/>
    <mergeCell ref="D66:E66"/>
    <mergeCell ref="A65:C65"/>
    <mergeCell ref="A67:C67"/>
    <mergeCell ref="D68:E68"/>
    <mergeCell ref="A71:C71"/>
    <mergeCell ref="A72:C72"/>
    <mergeCell ref="A73:C73"/>
    <mergeCell ref="D71:E71"/>
    <mergeCell ref="A68:C68"/>
    <mergeCell ref="A69:C69"/>
    <mergeCell ref="A55:C55"/>
    <mergeCell ref="A29:C29"/>
    <mergeCell ref="A31:C31"/>
    <mergeCell ref="A34:C34"/>
    <mergeCell ref="A35:C35"/>
    <mergeCell ref="A36:C36"/>
    <mergeCell ref="A30:C30"/>
    <mergeCell ref="A56:C56"/>
    <mergeCell ref="A45:C45"/>
    <mergeCell ref="A46:C46"/>
    <mergeCell ref="A40:C40"/>
    <mergeCell ref="A41:C41"/>
    <mergeCell ref="A51:C51"/>
    <mergeCell ref="A47:C47"/>
    <mergeCell ref="A48:C48"/>
    <mergeCell ref="A54:C54"/>
    <mergeCell ref="A52:C52"/>
    <mergeCell ref="A42:C42"/>
    <mergeCell ref="A43:C43"/>
    <mergeCell ref="D53:E53"/>
    <mergeCell ref="A37:C37"/>
    <mergeCell ref="A38:C38"/>
    <mergeCell ref="A53:C53"/>
    <mergeCell ref="A49:C49"/>
    <mergeCell ref="A50:C50"/>
    <mergeCell ref="A27:C27"/>
    <mergeCell ref="A39:C39"/>
    <mergeCell ref="A44:C44"/>
    <mergeCell ref="D28:E28"/>
    <mergeCell ref="A33:C33"/>
    <mergeCell ref="A32:C32"/>
    <mergeCell ref="A26:C26"/>
    <mergeCell ref="A28:C28"/>
    <mergeCell ref="A22:C22"/>
    <mergeCell ref="A23:C23"/>
    <mergeCell ref="D25:E25"/>
    <mergeCell ref="A10:E10"/>
    <mergeCell ref="A24:C24"/>
    <mergeCell ref="A25:C25"/>
    <mergeCell ref="D24:E24"/>
    <mergeCell ref="A21:C21"/>
    <mergeCell ref="A19:C19"/>
    <mergeCell ref="D19:E19"/>
    <mergeCell ref="D21:E21"/>
    <mergeCell ref="L8:L9"/>
    <mergeCell ref="A9:E9"/>
    <mergeCell ref="A6:C6"/>
    <mergeCell ref="A16:E16"/>
    <mergeCell ref="A20:C20"/>
    <mergeCell ref="A17:E17"/>
    <mergeCell ref="A18:E18"/>
    <mergeCell ref="D20:E20"/>
    <mergeCell ref="A11:E11"/>
    <mergeCell ref="A12:E12"/>
    <mergeCell ref="A14:E14"/>
    <mergeCell ref="A15:E15"/>
    <mergeCell ref="A7:E7"/>
    <mergeCell ref="A8:E8"/>
    <mergeCell ref="A1:J1"/>
    <mergeCell ref="A3:C3"/>
    <mergeCell ref="D3:E3"/>
    <mergeCell ref="F3:F6"/>
    <mergeCell ref="G3:G6"/>
    <mergeCell ref="H3:H6"/>
    <mergeCell ref="I3:I6"/>
    <mergeCell ref="J3:J6"/>
    <mergeCell ref="A4:C4"/>
    <mergeCell ref="D4:E4"/>
    <mergeCell ref="A5:C5"/>
    <mergeCell ref="D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abSelected="1" workbookViewId="0">
      <pane xSplit="5" ySplit="1" topLeftCell="F11" activePane="bottomRight" state="frozen"/>
      <selection pane="topRight" activeCell="F1" sqref="F1"/>
      <selection pane="bottomLeft" activeCell="A2" sqref="A2"/>
      <selection pane="bottomRight" activeCell="J19" sqref="J19:L19"/>
    </sheetView>
  </sheetViews>
  <sheetFormatPr defaultRowHeight="14.4" x14ac:dyDescent="0.3"/>
  <cols>
    <col min="2" max="2" width="14.33203125" bestFit="1" customWidth="1"/>
    <col min="5" max="5" width="26.5546875" customWidth="1"/>
    <col min="6" max="6" width="15.109375" customWidth="1"/>
    <col min="7" max="7" width="14.33203125" customWidth="1"/>
    <col min="8" max="8" width="13.88671875" customWidth="1"/>
    <col min="9" max="9" width="14" customWidth="1"/>
    <col min="10" max="10" width="14.5546875" style="162" customWidth="1"/>
    <col min="11" max="11" width="14" style="162" customWidth="1"/>
    <col min="12" max="12" width="14.6640625" style="162" customWidth="1"/>
    <col min="13" max="13" width="10.5546875" style="162" customWidth="1"/>
    <col min="14" max="14" width="25.6640625" customWidth="1"/>
    <col min="15" max="15" width="16.44140625" customWidth="1"/>
    <col min="16" max="16" width="17.44140625" customWidth="1"/>
    <col min="17" max="17" width="16" customWidth="1"/>
    <col min="18" max="18" width="16.88671875" customWidth="1"/>
    <col min="19" max="19" width="16.109375" customWidth="1"/>
    <col min="20" max="20" width="14.6640625" customWidth="1"/>
    <col min="21" max="21" width="15.5546875" customWidth="1"/>
    <col min="22" max="22" width="14.109375" bestFit="1" customWidth="1"/>
    <col min="23" max="23" width="18.44140625" customWidth="1"/>
  </cols>
  <sheetData>
    <row r="1" spans="1:29" ht="17.399999999999999" x14ac:dyDescent="0.3">
      <c r="A1" s="255" t="s">
        <v>191</v>
      </c>
      <c r="B1" s="255"/>
      <c r="C1" s="255"/>
      <c r="D1" s="255"/>
      <c r="E1" s="255"/>
      <c r="F1" s="255"/>
      <c r="G1" s="255"/>
      <c r="H1" s="255"/>
      <c r="I1" s="255"/>
      <c r="J1" s="255"/>
      <c r="K1" s="74"/>
      <c r="L1" s="74"/>
      <c r="M1" s="74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29" ht="11.2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 t="s">
        <v>61</v>
      </c>
      <c r="K2" s="74" t="s">
        <v>61</v>
      </c>
      <c r="L2" s="74" t="s">
        <v>61</v>
      </c>
      <c r="M2" s="74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29" x14ac:dyDescent="0.3">
      <c r="A3" s="250" t="s">
        <v>5</v>
      </c>
      <c r="B3" s="250"/>
      <c r="C3" s="250"/>
      <c r="D3" s="250" t="s">
        <v>6</v>
      </c>
      <c r="E3" s="250"/>
      <c r="F3" s="256" t="s">
        <v>108</v>
      </c>
      <c r="G3" s="258" t="s">
        <v>109</v>
      </c>
      <c r="H3" s="253" t="s">
        <v>110</v>
      </c>
      <c r="I3" s="249" t="s">
        <v>111</v>
      </c>
      <c r="J3" s="249" t="s">
        <v>112</v>
      </c>
      <c r="K3" s="249" t="s">
        <v>113</v>
      </c>
      <c r="L3" s="249" t="s">
        <v>114</v>
      </c>
      <c r="M3" s="76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29" x14ac:dyDescent="0.3">
      <c r="A4" s="250" t="s">
        <v>7</v>
      </c>
      <c r="B4" s="250"/>
      <c r="C4" s="250"/>
      <c r="D4" s="250" t="s">
        <v>8</v>
      </c>
      <c r="E4" s="250"/>
      <c r="F4" s="257"/>
      <c r="G4" s="258"/>
      <c r="H4" s="254"/>
      <c r="I4" s="249"/>
      <c r="J4" s="249"/>
      <c r="K4" s="249"/>
      <c r="L4" s="249"/>
      <c r="M4" s="76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</row>
    <row r="5" spans="1:29" x14ac:dyDescent="0.3">
      <c r="A5" s="250" t="s">
        <v>9</v>
      </c>
      <c r="B5" s="250"/>
      <c r="C5" s="250"/>
      <c r="D5" s="250" t="s">
        <v>10</v>
      </c>
      <c r="E5" s="250"/>
      <c r="F5" s="257"/>
      <c r="G5" s="258"/>
      <c r="H5" s="254"/>
      <c r="I5" s="249"/>
      <c r="J5" s="249"/>
      <c r="K5" s="249"/>
      <c r="L5" s="249"/>
      <c r="M5" s="76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29" x14ac:dyDescent="0.3">
      <c r="A6" s="250" t="s">
        <v>11</v>
      </c>
      <c r="B6" s="250"/>
      <c r="C6" s="250"/>
      <c r="D6" s="77"/>
      <c r="E6" s="77" t="s">
        <v>13</v>
      </c>
      <c r="F6" s="257"/>
      <c r="G6" s="259"/>
      <c r="H6" s="254"/>
      <c r="I6" s="249"/>
      <c r="J6" s="249"/>
      <c r="K6" s="249"/>
      <c r="L6" s="249"/>
      <c r="M6" s="76"/>
      <c r="N6" s="78"/>
      <c r="O6" s="75" t="s">
        <v>70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</row>
    <row r="7" spans="1:29" ht="34.5" customHeight="1" x14ac:dyDescent="0.3">
      <c r="A7" s="251" t="s">
        <v>52</v>
      </c>
      <c r="B7" s="252"/>
      <c r="C7" s="252"/>
      <c r="D7" s="252"/>
      <c r="E7" s="252"/>
      <c r="F7" s="79">
        <v>1446.9</v>
      </c>
      <c r="G7" s="79">
        <v>1262</v>
      </c>
      <c r="H7" s="79">
        <v>420.3</v>
      </c>
      <c r="I7" s="79">
        <v>1262</v>
      </c>
      <c r="J7" s="79">
        <v>1083</v>
      </c>
      <c r="K7" s="79">
        <v>1096</v>
      </c>
      <c r="L7" s="79">
        <v>1109</v>
      </c>
      <c r="M7" s="76">
        <f>J7/I7</f>
        <v>0.85816164817749607</v>
      </c>
      <c r="N7" s="80" t="s">
        <v>115</v>
      </c>
      <c r="O7" s="260" t="s">
        <v>116</v>
      </c>
      <c r="P7" s="261"/>
      <c r="Q7" s="262"/>
      <c r="R7" s="260" t="s">
        <v>117</v>
      </c>
      <c r="S7" s="261"/>
      <c r="T7" s="262"/>
      <c r="U7" s="260" t="s">
        <v>118</v>
      </c>
      <c r="V7" s="261"/>
      <c r="W7" s="262"/>
      <c r="X7" s="75"/>
      <c r="Y7" s="75"/>
      <c r="Z7" s="75"/>
      <c r="AA7" s="75"/>
      <c r="AB7" s="75"/>
      <c r="AC7" s="75"/>
    </row>
    <row r="8" spans="1:29" ht="33.75" customHeight="1" x14ac:dyDescent="0.3">
      <c r="A8" s="251" t="s">
        <v>53</v>
      </c>
      <c r="B8" s="252"/>
      <c r="C8" s="252"/>
      <c r="D8" s="252"/>
      <c r="E8" s="252"/>
      <c r="F8" s="79">
        <f>F9+F10+F11+F13+F14</f>
        <v>5020.7999999999993</v>
      </c>
      <c r="G8" s="79">
        <f>G9+G10+G11+G12+G13+G14</f>
        <v>5592.4</v>
      </c>
      <c r="H8" s="79">
        <f>H9+H10+H11+H12+H13+H14</f>
        <v>3709.3</v>
      </c>
      <c r="I8" s="79">
        <f>I9+I10+I11+I12+I13+I14</f>
        <v>5587.6</v>
      </c>
      <c r="J8" s="79">
        <f>J9+J10+J11+J13+J14</f>
        <v>4212.8999999999996</v>
      </c>
      <c r="K8" s="79">
        <f>K9+K10+K11+K13+K14</f>
        <v>3133.7</v>
      </c>
      <c r="L8" s="79">
        <f>L9+L10+L11+L13+L14</f>
        <v>3513.3</v>
      </c>
      <c r="M8" s="76">
        <f t="shared" ref="M8:M63" si="0">J8/I8</f>
        <v>0.7539730832557805</v>
      </c>
      <c r="N8" s="81" t="s">
        <v>119</v>
      </c>
      <c r="O8" s="226" t="s">
        <v>72</v>
      </c>
      <c r="P8" s="75"/>
      <c r="Q8" s="80"/>
      <c r="R8" s="226" t="s">
        <v>72</v>
      </c>
      <c r="S8" s="75"/>
      <c r="T8" s="80"/>
      <c r="U8" s="226" t="s">
        <v>72</v>
      </c>
      <c r="V8" s="75"/>
      <c r="W8" s="80"/>
      <c r="X8" s="75"/>
      <c r="Y8" s="75"/>
      <c r="Z8" s="75"/>
      <c r="AA8" s="75"/>
      <c r="AB8" s="75"/>
      <c r="AC8" s="75"/>
    </row>
    <row r="9" spans="1:29" x14ac:dyDescent="0.3">
      <c r="A9" s="251" t="s">
        <v>1</v>
      </c>
      <c r="B9" s="252"/>
      <c r="C9" s="252"/>
      <c r="D9" s="252"/>
      <c r="E9" s="252"/>
      <c r="F9" s="79">
        <v>823.6</v>
      </c>
      <c r="G9" s="79">
        <v>844.1</v>
      </c>
      <c r="H9" s="79">
        <v>518.9</v>
      </c>
      <c r="I9" s="79">
        <v>844.1</v>
      </c>
      <c r="J9" s="79">
        <v>829.7</v>
      </c>
      <c r="K9" s="79">
        <v>829.7</v>
      </c>
      <c r="L9" s="79">
        <v>829.7</v>
      </c>
      <c r="M9" s="76">
        <f t="shared" si="0"/>
        <v>0.98294040990403986</v>
      </c>
      <c r="N9" s="82">
        <v>1630</v>
      </c>
      <c r="O9" s="226"/>
      <c r="P9" s="83" t="s">
        <v>73</v>
      </c>
      <c r="Q9" s="75"/>
      <c r="R9" s="226"/>
      <c r="S9" s="83" t="s">
        <v>73</v>
      </c>
      <c r="T9" s="75"/>
      <c r="U9" s="226"/>
      <c r="V9" s="83" t="s">
        <v>73</v>
      </c>
      <c r="W9" s="75"/>
      <c r="X9" s="75"/>
      <c r="Y9" s="75"/>
      <c r="Z9" s="75"/>
      <c r="AA9" s="75"/>
      <c r="AB9" s="75"/>
      <c r="AC9" s="75"/>
    </row>
    <row r="10" spans="1:29" x14ac:dyDescent="0.3">
      <c r="A10" s="251" t="s">
        <v>2</v>
      </c>
      <c r="B10" s="252"/>
      <c r="C10" s="252"/>
      <c r="D10" s="252"/>
      <c r="E10" s="252"/>
      <c r="F10" s="79">
        <v>129.30000000000001</v>
      </c>
      <c r="G10" s="79">
        <v>146.69999999999999</v>
      </c>
      <c r="H10" s="79">
        <v>85.7</v>
      </c>
      <c r="I10" s="79">
        <v>146.69999999999999</v>
      </c>
      <c r="J10" s="79">
        <f>J51</f>
        <v>150.19999999999999</v>
      </c>
      <c r="K10" s="79">
        <f>K51</f>
        <v>150.19999999999999</v>
      </c>
      <c r="L10" s="79">
        <f>L51</f>
        <v>150.19999999999999</v>
      </c>
      <c r="M10" s="76">
        <f t="shared" si="0"/>
        <v>1.0238582140422632</v>
      </c>
      <c r="N10" s="64">
        <f>J20+J24</f>
        <v>969.68</v>
      </c>
      <c r="O10" s="64">
        <f>J20+J24+J94+J120+J130+J109+J133+J62+J136+J47</f>
        <v>1895.23</v>
      </c>
      <c r="P10" s="64">
        <f>J7+J9</f>
        <v>1912.7</v>
      </c>
      <c r="Q10" s="65">
        <f>P10-O10</f>
        <v>17.470000000000027</v>
      </c>
      <c r="R10" s="64">
        <f>K20+K24+K94+K120+K130+K109+K133+K62+K136</f>
        <v>1731.3300000000002</v>
      </c>
      <c r="S10" s="64">
        <f>K7+K9</f>
        <v>1925.7</v>
      </c>
      <c r="T10" s="65">
        <f>S10-R10</f>
        <v>194.36999999999989</v>
      </c>
      <c r="U10" s="64">
        <f>L20+L24+L94+L120+L130+L109+L133+L62+L136</f>
        <v>1745.2300000000002</v>
      </c>
      <c r="V10" s="64">
        <f>L7+L9</f>
        <v>1938.7</v>
      </c>
      <c r="W10" s="65">
        <f>V10-U10</f>
        <v>193.4699999999998</v>
      </c>
      <c r="X10" s="75"/>
      <c r="Y10" s="75"/>
      <c r="Z10" s="75"/>
      <c r="AA10" s="75"/>
      <c r="AB10" s="75"/>
      <c r="AC10" s="75"/>
    </row>
    <row r="11" spans="1:29" x14ac:dyDescent="0.3">
      <c r="A11" s="264" t="s">
        <v>54</v>
      </c>
      <c r="B11" s="265"/>
      <c r="C11" s="265"/>
      <c r="D11" s="265"/>
      <c r="E11" s="266"/>
      <c r="F11" s="87">
        <v>770.6</v>
      </c>
      <c r="G11" s="79">
        <v>679.7</v>
      </c>
      <c r="H11" s="79">
        <v>425.9</v>
      </c>
      <c r="I11" s="79">
        <v>679.7</v>
      </c>
      <c r="J11" s="79">
        <f>J116</f>
        <v>641.79999999999995</v>
      </c>
      <c r="K11" s="79">
        <f>K116</f>
        <v>435.5</v>
      </c>
      <c r="L11" s="79">
        <f>L116</f>
        <v>641.79999999999995</v>
      </c>
      <c r="M11" s="76">
        <f t="shared" si="0"/>
        <v>0.94424010592908625</v>
      </c>
      <c r="N11" s="84">
        <f>N9-N10</f>
        <v>660.32</v>
      </c>
      <c r="O11" s="75" t="s">
        <v>120</v>
      </c>
      <c r="P11" s="75"/>
      <c r="Q11" s="85"/>
      <c r="R11" s="75" t="s">
        <v>120</v>
      </c>
      <c r="S11" s="75"/>
      <c r="T11" s="75"/>
      <c r="U11" s="75" t="s">
        <v>120</v>
      </c>
      <c r="V11" s="75"/>
      <c r="W11" s="75"/>
      <c r="X11" s="75"/>
      <c r="Y11" s="75"/>
      <c r="Z11" s="75"/>
      <c r="AA11" s="75"/>
      <c r="AB11" s="75"/>
      <c r="AC11" s="75"/>
    </row>
    <row r="12" spans="1:29" x14ac:dyDescent="0.3">
      <c r="A12" s="267" t="s">
        <v>121</v>
      </c>
      <c r="B12" s="267"/>
      <c r="C12" s="267"/>
      <c r="D12" s="267"/>
      <c r="E12" s="86"/>
      <c r="F12" s="87">
        <v>0</v>
      </c>
      <c r="G12" s="88">
        <v>0</v>
      </c>
      <c r="H12" s="89">
        <v>0</v>
      </c>
      <c r="I12" s="89">
        <v>0</v>
      </c>
      <c r="J12" s="79">
        <v>0</v>
      </c>
      <c r="K12" s="79">
        <v>0</v>
      </c>
      <c r="L12" s="79">
        <v>0</v>
      </c>
      <c r="M12" s="76" t="e">
        <f t="shared" si="0"/>
        <v>#DIV/0!</v>
      </c>
      <c r="N12" s="75"/>
      <c r="O12" s="75"/>
      <c r="P12" s="75"/>
      <c r="Q12" s="90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</row>
    <row r="13" spans="1:29" x14ac:dyDescent="0.3">
      <c r="A13" s="269" t="s">
        <v>122</v>
      </c>
      <c r="B13" s="269"/>
      <c r="C13" s="269"/>
      <c r="D13" s="269"/>
      <c r="E13" s="270"/>
      <c r="F13" s="79">
        <v>598.6</v>
      </c>
      <c r="G13" s="79">
        <v>950</v>
      </c>
      <c r="H13" s="89">
        <v>945.2</v>
      </c>
      <c r="I13" s="89">
        <v>945.2</v>
      </c>
      <c r="J13" s="79">
        <v>1400.3</v>
      </c>
      <c r="K13" s="79">
        <v>1378.3</v>
      </c>
      <c r="L13" s="79">
        <v>1551.6</v>
      </c>
      <c r="M13" s="76">
        <f t="shared" si="0"/>
        <v>1.4814853999153617</v>
      </c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</row>
    <row r="14" spans="1:29" x14ac:dyDescent="0.3">
      <c r="A14" s="271" t="s">
        <v>59</v>
      </c>
      <c r="B14" s="272"/>
      <c r="C14" s="272"/>
      <c r="D14" s="272"/>
      <c r="E14" s="273"/>
      <c r="F14" s="79">
        <v>2698.7</v>
      </c>
      <c r="G14" s="79">
        <v>2971.9</v>
      </c>
      <c r="H14" s="91">
        <v>1733.6</v>
      </c>
      <c r="I14" s="91">
        <v>2971.9</v>
      </c>
      <c r="J14" s="79">
        <f>J83+J86</f>
        <v>1190.9000000000001</v>
      </c>
      <c r="K14" s="79">
        <f>K86+K93</f>
        <v>340</v>
      </c>
      <c r="L14" s="79">
        <f>L86+L93</f>
        <v>340</v>
      </c>
      <c r="M14" s="76">
        <f t="shared" si="0"/>
        <v>0.40072007806453785</v>
      </c>
      <c r="N14" s="90">
        <f>I14-I15+J15</f>
        <v>4372.2</v>
      </c>
      <c r="O14" s="80" t="s">
        <v>123</v>
      </c>
      <c r="P14" s="85"/>
      <c r="Q14" s="75"/>
      <c r="R14" s="80" t="s">
        <v>123</v>
      </c>
      <c r="S14" s="85"/>
      <c r="T14" s="75"/>
      <c r="U14" s="80" t="s">
        <v>123</v>
      </c>
      <c r="V14" s="85"/>
      <c r="W14" s="75"/>
      <c r="X14" s="75"/>
      <c r="Y14" s="75"/>
      <c r="Z14" s="75"/>
      <c r="AA14" s="75"/>
      <c r="AB14" s="75"/>
      <c r="AC14" s="75"/>
    </row>
    <row r="15" spans="1:29" x14ac:dyDescent="0.3">
      <c r="A15" s="274" t="s">
        <v>203</v>
      </c>
      <c r="B15" s="275"/>
      <c r="C15" s="275"/>
      <c r="D15" s="275"/>
      <c r="E15" s="276"/>
      <c r="F15" s="79"/>
      <c r="G15" s="79">
        <v>0</v>
      </c>
      <c r="H15" s="92">
        <v>0</v>
      </c>
      <c r="I15" s="89">
        <v>0</v>
      </c>
      <c r="J15" s="93">
        <f>J64</f>
        <v>1400.3</v>
      </c>
      <c r="K15" s="93">
        <f>K64</f>
        <v>1378.3</v>
      </c>
      <c r="L15" s="93">
        <f>L64</f>
        <v>1551.6</v>
      </c>
      <c r="M15" s="76" t="e">
        <f t="shared" si="0"/>
        <v>#DIV/0!</v>
      </c>
      <c r="N15" s="80" t="s">
        <v>123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</row>
    <row r="16" spans="1:29" x14ac:dyDescent="0.3">
      <c r="A16" s="274" t="s">
        <v>56</v>
      </c>
      <c r="B16" s="275"/>
      <c r="C16" s="275"/>
      <c r="D16" s="275"/>
      <c r="E16" s="276"/>
      <c r="F16" s="79">
        <f t="shared" ref="F16:L16" si="1">F7+F8</f>
        <v>6467.6999999999989</v>
      </c>
      <c r="G16" s="79">
        <f t="shared" si="1"/>
        <v>6854.4</v>
      </c>
      <c r="H16" s="79">
        <f t="shared" si="1"/>
        <v>4129.6000000000004</v>
      </c>
      <c r="I16" s="79">
        <f t="shared" si="1"/>
        <v>6849.6</v>
      </c>
      <c r="J16" s="79">
        <f t="shared" si="1"/>
        <v>5295.9</v>
      </c>
      <c r="K16" s="79">
        <f t="shared" si="1"/>
        <v>4229.7</v>
      </c>
      <c r="L16" s="79">
        <f t="shared" si="1"/>
        <v>4622.3</v>
      </c>
      <c r="M16" s="76">
        <f t="shared" si="0"/>
        <v>0.77316923615977562</v>
      </c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</row>
    <row r="17" spans="1:29" x14ac:dyDescent="0.3">
      <c r="A17" s="268" t="s">
        <v>58</v>
      </c>
      <c r="B17" s="268"/>
      <c r="C17" s="268"/>
      <c r="D17" s="268"/>
      <c r="E17" s="268"/>
      <c r="F17" s="79">
        <f t="shared" ref="F17:L17" si="2">F16-F19</f>
        <v>-237</v>
      </c>
      <c r="G17" s="79">
        <f t="shared" si="2"/>
        <v>-87.900000000000546</v>
      </c>
      <c r="H17" s="79">
        <f t="shared" si="2"/>
        <v>1517.9</v>
      </c>
      <c r="I17" s="79">
        <f t="shared" si="2"/>
        <v>-392.89999999999964</v>
      </c>
      <c r="J17" s="79">
        <f t="shared" si="2"/>
        <v>-75.799999999999272</v>
      </c>
      <c r="K17" s="79">
        <f t="shared" si="2"/>
        <v>263.29999999999973</v>
      </c>
      <c r="L17" s="79">
        <f t="shared" si="2"/>
        <v>262.39999999999964</v>
      </c>
      <c r="M17" s="76">
        <f t="shared" si="0"/>
        <v>0.19292440824637144</v>
      </c>
      <c r="N17" s="85">
        <f>J7*0.07</f>
        <v>75.81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</row>
    <row r="18" spans="1:29" x14ac:dyDescent="0.3">
      <c r="A18" s="282" t="s">
        <v>57</v>
      </c>
      <c r="B18" s="282"/>
      <c r="C18" s="282"/>
      <c r="D18" s="282"/>
      <c r="E18" s="282"/>
      <c r="F18" s="76"/>
      <c r="G18" s="76">
        <f t="shared" ref="G18:L18" si="3">G17/G16*100</f>
        <v>-1.2823879551820809</v>
      </c>
      <c r="H18" s="76">
        <f t="shared" si="3"/>
        <v>36.756586594343275</v>
      </c>
      <c r="I18" s="76">
        <f t="shared" si="3"/>
        <v>-5.7361013781826617</v>
      </c>
      <c r="J18" s="76">
        <f t="shared" si="3"/>
        <v>-1.4312959081553518</v>
      </c>
      <c r="K18" s="76">
        <f t="shared" si="3"/>
        <v>6.2250277797479665</v>
      </c>
      <c r="L18" s="76">
        <f t="shared" si="3"/>
        <v>5.6768275533825072</v>
      </c>
      <c r="M18" s="76">
        <f t="shared" si="0"/>
        <v>0.24952416524563267</v>
      </c>
      <c r="N18" s="94">
        <v>7.0000000000000007E-2</v>
      </c>
      <c r="O18" s="64">
        <f>O10+J14+J10+J11</f>
        <v>3878.13</v>
      </c>
      <c r="P18" s="80" t="s">
        <v>74</v>
      </c>
      <c r="Q18" s="95">
        <f>J19-O18</f>
        <v>1493.5699999999988</v>
      </c>
      <c r="R18" s="64">
        <f>R10+K14+K10+K11</f>
        <v>2657.0299999999997</v>
      </c>
      <c r="S18" s="80" t="s">
        <v>74</v>
      </c>
      <c r="T18" s="95">
        <f>K19-R18</f>
        <v>1309.3700000000003</v>
      </c>
      <c r="U18" s="64">
        <f>U10+L14+L10+L11</f>
        <v>2877.2300000000005</v>
      </c>
      <c r="V18" s="80" t="s">
        <v>74</v>
      </c>
      <c r="W18" s="95">
        <f>L19-U18</f>
        <v>1482.67</v>
      </c>
      <c r="X18" s="75"/>
      <c r="Y18" s="75"/>
      <c r="Z18" s="75"/>
      <c r="AA18" s="75"/>
      <c r="AB18" s="75"/>
      <c r="AC18" s="75"/>
    </row>
    <row r="19" spans="1:29" x14ac:dyDescent="0.3">
      <c r="A19" s="283">
        <v>538</v>
      </c>
      <c r="B19" s="283"/>
      <c r="C19" s="283"/>
      <c r="D19" s="284" t="s">
        <v>71</v>
      </c>
      <c r="E19" s="284"/>
      <c r="F19" s="96">
        <f>F20+F24+F51+F57+F64+F83+F86+F93+F116+F130+F133</f>
        <v>6704.6999999999989</v>
      </c>
      <c r="G19" s="96">
        <f>G20+G24+G51+G57+G64+G83+G86+G93+G116+G130+G133+G136</f>
        <v>6942.3</v>
      </c>
      <c r="H19" s="96">
        <f>H20+H24+H51+H57+H64+H83+H86+H93+H116+H130+H133+H136</f>
        <v>2611.7000000000003</v>
      </c>
      <c r="I19" s="96">
        <f>I20+I24+I51+I57+I64+I83+I86+I93+I116+I130+I133+I136</f>
        <v>7242.5</v>
      </c>
      <c r="J19" s="96">
        <f>J20+J24+J51+J57+J64+J83+J86+J93+J116+J130+J133+J136+J47</f>
        <v>5371.6999999999989</v>
      </c>
      <c r="K19" s="96">
        <f t="shared" ref="K19:L19" si="4">K20+K24+K51+K57+K64+K83+K86+K93+K116+K130+K133+K136+K47</f>
        <v>3966.4</v>
      </c>
      <c r="L19" s="96">
        <f t="shared" si="4"/>
        <v>4359.9000000000005</v>
      </c>
      <c r="M19" s="76">
        <f t="shared" si="0"/>
        <v>0.74169140490162222</v>
      </c>
      <c r="N19" s="98">
        <f>(J7)*0.07+J16</f>
        <v>5371.71</v>
      </c>
      <c r="O19" s="99">
        <f>N19-J19</f>
        <v>1.0000000001127773E-2</v>
      </c>
      <c r="P19" s="75"/>
      <c r="Q19" s="85" t="s">
        <v>75</v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</row>
    <row r="20" spans="1:29" ht="61.5" customHeight="1" x14ac:dyDescent="0.3">
      <c r="A20" s="278">
        <v>102</v>
      </c>
      <c r="B20" s="278"/>
      <c r="C20" s="278"/>
      <c r="D20" s="279" t="s">
        <v>14</v>
      </c>
      <c r="E20" s="279"/>
      <c r="F20" s="100">
        <f>F21</f>
        <v>618.1</v>
      </c>
      <c r="G20" s="100">
        <f t="shared" ref="G20:L20" si="5">G21</f>
        <v>533</v>
      </c>
      <c r="H20" s="101">
        <f t="shared" si="5"/>
        <v>287.10000000000002</v>
      </c>
      <c r="I20" s="102">
        <f t="shared" si="5"/>
        <v>533</v>
      </c>
      <c r="J20" s="97">
        <f t="shared" si="5"/>
        <v>266.51</v>
      </c>
      <c r="K20" s="103">
        <f t="shared" si="5"/>
        <v>266.5</v>
      </c>
      <c r="L20" s="104">
        <f t="shared" si="5"/>
        <v>266.49</v>
      </c>
      <c r="M20" s="76">
        <f t="shared" si="0"/>
        <v>0.50001876172607873</v>
      </c>
      <c r="N20" s="75" t="s">
        <v>124</v>
      </c>
      <c r="O20" s="75"/>
      <c r="P20" s="90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</row>
    <row r="21" spans="1:29" ht="48" customHeight="1" x14ac:dyDescent="0.3">
      <c r="A21" s="263" t="s">
        <v>125</v>
      </c>
      <c r="B21" s="263"/>
      <c r="C21" s="263"/>
      <c r="D21" s="250" t="s">
        <v>15</v>
      </c>
      <c r="E21" s="250"/>
      <c r="F21" s="105">
        <f>F22+F23</f>
        <v>618.1</v>
      </c>
      <c r="G21" s="105">
        <f t="shared" ref="G21:L21" si="6">G22+G23</f>
        <v>533</v>
      </c>
      <c r="H21" s="106">
        <f t="shared" si="6"/>
        <v>287.10000000000002</v>
      </c>
      <c r="I21" s="107">
        <f>I22+I23</f>
        <v>533</v>
      </c>
      <c r="J21" s="108">
        <f t="shared" si="6"/>
        <v>266.51</v>
      </c>
      <c r="K21" s="109">
        <f t="shared" si="6"/>
        <v>266.5</v>
      </c>
      <c r="L21" s="110">
        <f t="shared" si="6"/>
        <v>266.49</v>
      </c>
      <c r="M21" s="76">
        <f t="shared" si="0"/>
        <v>0.50001876172607873</v>
      </c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</row>
    <row r="22" spans="1:29" x14ac:dyDescent="0.3">
      <c r="A22" s="280">
        <v>121</v>
      </c>
      <c r="B22" s="280"/>
      <c r="C22" s="280"/>
      <c r="D22" s="111" t="s">
        <v>126</v>
      </c>
      <c r="E22" s="77"/>
      <c r="F22" s="105">
        <v>474.5</v>
      </c>
      <c r="G22" s="112">
        <v>409.4</v>
      </c>
      <c r="H22" s="113">
        <v>228.9</v>
      </c>
      <c r="I22" s="114">
        <v>409.4</v>
      </c>
      <c r="J22" s="121">
        <v>204.69</v>
      </c>
      <c r="K22" s="121">
        <v>204.69</v>
      </c>
      <c r="L22" s="121">
        <v>204.69</v>
      </c>
      <c r="M22" s="76">
        <f t="shared" si="0"/>
        <v>0.49997557401074744</v>
      </c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</row>
    <row r="23" spans="1:29" x14ac:dyDescent="0.3">
      <c r="A23" s="280">
        <v>129</v>
      </c>
      <c r="B23" s="280"/>
      <c r="C23" s="280"/>
      <c r="D23" s="111" t="s">
        <v>127</v>
      </c>
      <c r="E23" s="77"/>
      <c r="F23" s="105">
        <v>143.6</v>
      </c>
      <c r="G23" s="112">
        <v>123.6</v>
      </c>
      <c r="H23" s="113">
        <v>58.2</v>
      </c>
      <c r="I23" s="114">
        <v>123.6</v>
      </c>
      <c r="J23" s="121">
        <v>61.82</v>
      </c>
      <c r="K23" s="121">
        <v>61.81</v>
      </c>
      <c r="L23" s="121">
        <v>61.8</v>
      </c>
      <c r="M23" s="76">
        <f t="shared" si="0"/>
        <v>0.5001618122977346</v>
      </c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</row>
    <row r="24" spans="1:29" ht="87.75" customHeight="1" x14ac:dyDescent="0.3">
      <c r="A24" s="281">
        <v>104</v>
      </c>
      <c r="B24" s="281"/>
      <c r="C24" s="281"/>
      <c r="D24" s="277" t="s">
        <v>16</v>
      </c>
      <c r="E24" s="277"/>
      <c r="F24" s="117">
        <f>F25+F28</f>
        <v>1070.9000000000001</v>
      </c>
      <c r="G24" s="117">
        <f t="shared" ref="G24:L24" si="7">G25+G28</f>
        <v>992.40000000000009</v>
      </c>
      <c r="H24" s="118">
        <f t="shared" si="7"/>
        <v>678.5</v>
      </c>
      <c r="I24" s="119">
        <f t="shared" si="7"/>
        <v>1063.3000000000002</v>
      </c>
      <c r="J24" s="97">
        <f t="shared" si="7"/>
        <v>703.17</v>
      </c>
      <c r="K24" s="120">
        <f t="shared" si="7"/>
        <v>631.73</v>
      </c>
      <c r="L24" s="96">
        <f t="shared" si="7"/>
        <v>645.6400000000001</v>
      </c>
      <c r="M24" s="76">
        <f t="shared" si="0"/>
        <v>0.66130913194770979</v>
      </c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</row>
    <row r="25" spans="1:29" ht="44.25" customHeight="1" x14ac:dyDescent="0.3">
      <c r="A25" s="263" t="s">
        <v>128</v>
      </c>
      <c r="B25" s="263"/>
      <c r="C25" s="263"/>
      <c r="D25" s="250" t="s">
        <v>17</v>
      </c>
      <c r="E25" s="250"/>
      <c r="F25" s="105">
        <f>SUM(F26:F27)</f>
        <v>851</v>
      </c>
      <c r="G25" s="105">
        <f t="shared" ref="G25:L25" si="8">SUM(G26:G27)</f>
        <v>762.30000000000007</v>
      </c>
      <c r="H25" s="106">
        <f t="shared" si="8"/>
        <v>557</v>
      </c>
      <c r="I25" s="107">
        <f t="shared" si="8"/>
        <v>823.30000000000007</v>
      </c>
      <c r="J25" s="108">
        <f t="shared" si="8"/>
        <v>331.03</v>
      </c>
      <c r="K25" s="109">
        <f t="shared" si="8"/>
        <v>331.03</v>
      </c>
      <c r="L25" s="110">
        <f t="shared" si="8"/>
        <v>331.03</v>
      </c>
      <c r="M25" s="76">
        <f t="shared" si="0"/>
        <v>0.40207700716628197</v>
      </c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</row>
    <row r="26" spans="1:29" x14ac:dyDescent="0.3">
      <c r="A26" s="280">
        <v>121</v>
      </c>
      <c r="B26" s="280"/>
      <c r="C26" s="280"/>
      <c r="D26" s="111" t="s">
        <v>126</v>
      </c>
      <c r="E26" s="77"/>
      <c r="F26" s="105">
        <v>650.5</v>
      </c>
      <c r="G26" s="112">
        <v>576.20000000000005</v>
      </c>
      <c r="H26" s="113">
        <v>455.6</v>
      </c>
      <c r="I26" s="114">
        <v>627.20000000000005</v>
      </c>
      <c r="J26" s="121">
        <v>254.25</v>
      </c>
      <c r="K26" s="121">
        <v>254.25</v>
      </c>
      <c r="L26" s="121">
        <v>254.25</v>
      </c>
      <c r="M26" s="76">
        <f t="shared" si="0"/>
        <v>0.40537308673469385</v>
      </c>
      <c r="N26" s="75" t="s">
        <v>129</v>
      </c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</row>
    <row r="27" spans="1:29" x14ac:dyDescent="0.3">
      <c r="A27" s="280">
        <v>129</v>
      </c>
      <c r="B27" s="280"/>
      <c r="C27" s="280"/>
      <c r="D27" s="111" t="s">
        <v>127</v>
      </c>
      <c r="E27" s="77"/>
      <c r="F27" s="105">
        <v>200.5</v>
      </c>
      <c r="G27" s="112">
        <v>186.1</v>
      </c>
      <c r="H27" s="113">
        <v>101.4</v>
      </c>
      <c r="I27" s="114">
        <v>196.1</v>
      </c>
      <c r="J27" s="121">
        <v>76.78</v>
      </c>
      <c r="K27" s="121">
        <v>76.78</v>
      </c>
      <c r="L27" s="121">
        <v>76.78</v>
      </c>
      <c r="M27" s="76">
        <f t="shared" si="0"/>
        <v>0.39153493115757271</v>
      </c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</row>
    <row r="28" spans="1:29" ht="47.25" customHeight="1" x14ac:dyDescent="0.3">
      <c r="A28" s="263" t="s">
        <v>130</v>
      </c>
      <c r="B28" s="263"/>
      <c r="C28" s="263"/>
      <c r="D28" s="250" t="s">
        <v>18</v>
      </c>
      <c r="E28" s="250"/>
      <c r="F28" s="105">
        <f>SUM(F29:F44)</f>
        <v>219.89999999999998</v>
      </c>
      <c r="G28" s="105">
        <f>SUM(G29:G45)</f>
        <v>230.1</v>
      </c>
      <c r="H28" s="106">
        <f>SUM(H29:H45)</f>
        <v>121.49999999999999</v>
      </c>
      <c r="I28" s="107">
        <f>SUM(I29:I45)</f>
        <v>240</v>
      </c>
      <c r="J28" s="108">
        <f>SUM(J29:J44)</f>
        <v>372.14</v>
      </c>
      <c r="K28" s="109">
        <f>SUM(K29:K44)</f>
        <v>300.7</v>
      </c>
      <c r="L28" s="110">
        <f>SUM(L29:L44)</f>
        <v>314.61000000000007</v>
      </c>
      <c r="M28" s="76">
        <f t="shared" si="0"/>
        <v>1.5505833333333332</v>
      </c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</row>
    <row r="29" spans="1:29" x14ac:dyDescent="0.3">
      <c r="A29" s="280">
        <v>244</v>
      </c>
      <c r="B29" s="280"/>
      <c r="C29" s="280"/>
      <c r="D29" s="251" t="s">
        <v>131</v>
      </c>
      <c r="E29" s="285"/>
      <c r="F29" s="105">
        <v>21.7</v>
      </c>
      <c r="G29" s="112">
        <v>21.1</v>
      </c>
      <c r="H29" s="113">
        <v>9</v>
      </c>
      <c r="I29" s="114">
        <v>21.1</v>
      </c>
      <c r="J29" s="121">
        <v>23.3</v>
      </c>
      <c r="K29" s="121">
        <v>22.9</v>
      </c>
      <c r="L29" s="121">
        <v>22.8</v>
      </c>
      <c r="M29" s="76">
        <f t="shared" si="0"/>
        <v>1.1042654028436019</v>
      </c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</row>
    <row r="30" spans="1:29" x14ac:dyDescent="0.3">
      <c r="A30" s="280">
        <v>244</v>
      </c>
      <c r="B30" s="280"/>
      <c r="C30" s="280"/>
      <c r="D30" s="251" t="s">
        <v>132</v>
      </c>
      <c r="E30" s="285"/>
      <c r="F30" s="105">
        <v>28.7</v>
      </c>
      <c r="G30" s="112">
        <v>23.8</v>
      </c>
      <c r="H30" s="113">
        <v>11.8</v>
      </c>
      <c r="I30" s="114">
        <v>23.8</v>
      </c>
      <c r="J30" s="121">
        <v>30.7</v>
      </c>
      <c r="K30" s="115">
        <v>30.2</v>
      </c>
      <c r="L30" s="116">
        <v>30.1</v>
      </c>
      <c r="M30" s="76">
        <f t="shared" si="0"/>
        <v>1.2899159663865545</v>
      </c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</row>
    <row r="31" spans="1:29" x14ac:dyDescent="0.3">
      <c r="A31" s="280">
        <v>244</v>
      </c>
      <c r="B31" s="280"/>
      <c r="C31" s="280"/>
      <c r="D31" s="251" t="s">
        <v>133</v>
      </c>
      <c r="E31" s="285"/>
      <c r="F31" s="105">
        <v>0</v>
      </c>
      <c r="G31" s="112">
        <v>0</v>
      </c>
      <c r="H31" s="113">
        <v>0</v>
      </c>
      <c r="I31" s="114">
        <v>0</v>
      </c>
      <c r="J31" s="121">
        <v>0</v>
      </c>
      <c r="K31" s="115">
        <v>0</v>
      </c>
      <c r="L31" s="116">
        <v>0</v>
      </c>
      <c r="M31" s="76" t="e">
        <f t="shared" si="0"/>
        <v>#DIV/0!</v>
      </c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</row>
    <row r="32" spans="1:29" x14ac:dyDescent="0.3">
      <c r="A32" s="280">
        <v>244</v>
      </c>
      <c r="B32" s="280"/>
      <c r="C32" s="280"/>
      <c r="D32" s="251" t="s">
        <v>147</v>
      </c>
      <c r="E32" s="285"/>
      <c r="F32" s="105">
        <v>9</v>
      </c>
      <c r="G32" s="112">
        <v>0</v>
      </c>
      <c r="H32" s="113">
        <v>0</v>
      </c>
      <c r="I32" s="114">
        <v>0</v>
      </c>
      <c r="J32" s="121">
        <v>12.31</v>
      </c>
      <c r="K32" s="115">
        <v>0</v>
      </c>
      <c r="L32" s="116">
        <v>6.98</v>
      </c>
      <c r="M32" s="76" t="e">
        <f t="shared" si="0"/>
        <v>#DIV/0!</v>
      </c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</row>
    <row r="33" spans="1:29" x14ac:dyDescent="0.3">
      <c r="A33" s="280">
        <v>244</v>
      </c>
      <c r="B33" s="280"/>
      <c r="C33" s="280"/>
      <c r="D33" s="251" t="s">
        <v>134</v>
      </c>
      <c r="E33" s="285"/>
      <c r="F33" s="105">
        <v>0</v>
      </c>
      <c r="G33" s="112">
        <v>0</v>
      </c>
      <c r="H33" s="113">
        <v>0</v>
      </c>
      <c r="I33" s="114">
        <v>0</v>
      </c>
      <c r="J33" s="121">
        <v>0</v>
      </c>
      <c r="K33" s="115">
        <v>0</v>
      </c>
      <c r="L33" s="116">
        <v>0</v>
      </c>
      <c r="M33" s="76" t="e">
        <f t="shared" si="0"/>
        <v>#DIV/0!</v>
      </c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</row>
    <row r="34" spans="1:29" x14ac:dyDescent="0.3">
      <c r="A34" s="280">
        <v>244</v>
      </c>
      <c r="B34" s="280"/>
      <c r="C34" s="280"/>
      <c r="D34" s="251" t="s">
        <v>135</v>
      </c>
      <c r="E34" s="285"/>
      <c r="F34" s="105">
        <v>0</v>
      </c>
      <c r="G34" s="112">
        <v>7.4</v>
      </c>
      <c r="H34" s="113">
        <v>0</v>
      </c>
      <c r="I34" s="114">
        <v>7.4</v>
      </c>
      <c r="J34" s="121">
        <v>0</v>
      </c>
      <c r="K34" s="115">
        <v>0</v>
      </c>
      <c r="L34" s="116">
        <v>0</v>
      </c>
      <c r="M34" s="76">
        <f t="shared" si="0"/>
        <v>0</v>
      </c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</row>
    <row r="35" spans="1:29" x14ac:dyDescent="0.3">
      <c r="A35" s="280">
        <v>244</v>
      </c>
      <c r="B35" s="280"/>
      <c r="C35" s="280"/>
      <c r="D35" s="251" t="s">
        <v>136</v>
      </c>
      <c r="E35" s="285"/>
      <c r="F35" s="105">
        <v>0</v>
      </c>
      <c r="G35" s="112">
        <v>0</v>
      </c>
      <c r="H35" s="113">
        <v>0</v>
      </c>
      <c r="I35" s="114">
        <v>0</v>
      </c>
      <c r="J35" s="121">
        <v>9.6</v>
      </c>
      <c r="K35" s="121">
        <v>9.6</v>
      </c>
      <c r="L35" s="121">
        <v>9.6</v>
      </c>
      <c r="M35" s="76" t="e">
        <f t="shared" si="0"/>
        <v>#DIV/0!</v>
      </c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</row>
    <row r="36" spans="1:29" x14ac:dyDescent="0.3">
      <c r="A36" s="280">
        <v>244</v>
      </c>
      <c r="B36" s="280"/>
      <c r="C36" s="280"/>
      <c r="D36" s="251" t="s">
        <v>137</v>
      </c>
      <c r="E36" s="285"/>
      <c r="F36" s="105">
        <v>11.4</v>
      </c>
      <c r="G36" s="112">
        <v>5.4</v>
      </c>
      <c r="H36" s="122">
        <v>5.4</v>
      </c>
      <c r="I36" s="123">
        <v>5.4</v>
      </c>
      <c r="J36" s="126">
        <v>30</v>
      </c>
      <c r="K36" s="126">
        <v>30</v>
      </c>
      <c r="L36" s="126">
        <v>30</v>
      </c>
      <c r="M36" s="76">
        <f t="shared" si="0"/>
        <v>5.5555555555555554</v>
      </c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</row>
    <row r="37" spans="1:29" x14ac:dyDescent="0.3">
      <c r="A37" s="280">
        <v>244</v>
      </c>
      <c r="B37" s="280"/>
      <c r="C37" s="280"/>
      <c r="D37" s="251" t="s">
        <v>148</v>
      </c>
      <c r="E37" s="285"/>
      <c r="F37" s="105">
        <v>7.9</v>
      </c>
      <c r="G37" s="112">
        <v>0</v>
      </c>
      <c r="H37" s="113">
        <v>0</v>
      </c>
      <c r="I37" s="114">
        <v>0</v>
      </c>
      <c r="J37" s="121">
        <v>40</v>
      </c>
      <c r="K37" s="121">
        <v>10</v>
      </c>
      <c r="L37" s="121">
        <v>10</v>
      </c>
      <c r="M37" s="76" t="e">
        <f t="shared" si="0"/>
        <v>#DIV/0!</v>
      </c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</row>
    <row r="38" spans="1:29" x14ac:dyDescent="0.3">
      <c r="A38" s="280">
        <v>244</v>
      </c>
      <c r="B38" s="280"/>
      <c r="C38" s="280"/>
      <c r="D38" s="251" t="s">
        <v>138</v>
      </c>
      <c r="E38" s="285"/>
      <c r="F38" s="105">
        <v>3.5</v>
      </c>
      <c r="G38" s="112">
        <v>4</v>
      </c>
      <c r="H38" s="113">
        <v>3.9</v>
      </c>
      <c r="I38" s="114">
        <v>3.9</v>
      </c>
      <c r="J38" s="121">
        <v>5</v>
      </c>
      <c r="K38" s="121">
        <v>5</v>
      </c>
      <c r="L38" s="121">
        <v>5</v>
      </c>
      <c r="M38" s="76">
        <f t="shared" si="0"/>
        <v>1.2820512820512822</v>
      </c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</row>
    <row r="39" spans="1:29" x14ac:dyDescent="0.3">
      <c r="A39" s="280">
        <v>244</v>
      </c>
      <c r="B39" s="280"/>
      <c r="C39" s="280"/>
      <c r="D39" s="251" t="s">
        <v>139</v>
      </c>
      <c r="E39" s="285"/>
      <c r="F39" s="105">
        <v>94</v>
      </c>
      <c r="G39" s="112">
        <v>110</v>
      </c>
      <c r="H39" s="113">
        <v>60</v>
      </c>
      <c r="I39" s="114">
        <v>110</v>
      </c>
      <c r="J39" s="121">
        <v>120</v>
      </c>
      <c r="K39" s="121">
        <v>120</v>
      </c>
      <c r="L39" s="121">
        <v>120</v>
      </c>
      <c r="M39" s="76">
        <f t="shared" si="0"/>
        <v>1.0909090909090908</v>
      </c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</row>
    <row r="40" spans="1:29" x14ac:dyDescent="0.3">
      <c r="A40" s="280">
        <v>244</v>
      </c>
      <c r="B40" s="280"/>
      <c r="C40" s="280"/>
      <c r="D40" s="251" t="s">
        <v>140</v>
      </c>
      <c r="E40" s="285"/>
      <c r="F40" s="105">
        <v>0</v>
      </c>
      <c r="G40" s="112">
        <v>0</v>
      </c>
      <c r="H40" s="113">
        <v>0</v>
      </c>
      <c r="I40" s="114">
        <v>0</v>
      </c>
      <c r="J40" s="121">
        <v>22.3</v>
      </c>
      <c r="K40" s="115">
        <v>2.2999999999999998</v>
      </c>
      <c r="L40" s="115">
        <v>2.2999999999999998</v>
      </c>
      <c r="M40" s="76" t="e">
        <f t="shared" si="0"/>
        <v>#DIV/0!</v>
      </c>
      <c r="N40" s="75" t="s">
        <v>141</v>
      </c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</row>
    <row r="41" spans="1:29" x14ac:dyDescent="0.3">
      <c r="A41" s="280">
        <v>244</v>
      </c>
      <c r="B41" s="280"/>
      <c r="C41" s="280"/>
      <c r="D41" s="251" t="s">
        <v>142</v>
      </c>
      <c r="E41" s="285"/>
      <c r="F41" s="105">
        <v>0.2</v>
      </c>
      <c r="G41" s="112">
        <v>10</v>
      </c>
      <c r="H41" s="113">
        <v>5</v>
      </c>
      <c r="I41" s="114">
        <v>16</v>
      </c>
      <c r="J41" s="121">
        <v>25.13</v>
      </c>
      <c r="K41" s="121">
        <v>17.7</v>
      </c>
      <c r="L41" s="121">
        <v>25.13</v>
      </c>
      <c r="M41" s="76">
        <f t="shared" si="0"/>
        <v>1.5706249999999999</v>
      </c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</row>
    <row r="42" spans="1:29" x14ac:dyDescent="0.3">
      <c r="A42" s="280">
        <v>244</v>
      </c>
      <c r="B42" s="280"/>
      <c r="C42" s="280"/>
      <c r="D42" s="251" t="s">
        <v>143</v>
      </c>
      <c r="E42" s="285"/>
      <c r="F42" s="105">
        <v>39.200000000000003</v>
      </c>
      <c r="G42" s="112">
        <v>42</v>
      </c>
      <c r="H42" s="113">
        <v>21.8</v>
      </c>
      <c r="I42" s="114">
        <v>42</v>
      </c>
      <c r="J42" s="121">
        <v>47.2</v>
      </c>
      <c r="K42" s="121">
        <v>46.4</v>
      </c>
      <c r="L42" s="121">
        <v>46.1</v>
      </c>
      <c r="M42" s="76">
        <f t="shared" si="0"/>
        <v>1.1238095238095238</v>
      </c>
      <c r="N42" s="75" t="s">
        <v>144</v>
      </c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</row>
    <row r="43" spans="1:29" x14ac:dyDescent="0.3">
      <c r="A43" s="280">
        <v>851</v>
      </c>
      <c r="B43" s="280"/>
      <c r="C43" s="280"/>
      <c r="D43" s="251" t="s">
        <v>145</v>
      </c>
      <c r="E43" s="285"/>
      <c r="F43" s="105">
        <v>3.9</v>
      </c>
      <c r="G43" s="112">
        <v>5.8</v>
      </c>
      <c r="H43" s="113">
        <v>4</v>
      </c>
      <c r="I43" s="114">
        <v>9.8000000000000007</v>
      </c>
      <c r="J43" s="121">
        <v>6</v>
      </c>
      <c r="K43" s="121">
        <v>6</v>
      </c>
      <c r="L43" s="121">
        <v>6</v>
      </c>
      <c r="M43" s="76">
        <f t="shared" si="0"/>
        <v>0.61224489795918358</v>
      </c>
      <c r="N43" s="75" t="s">
        <v>146</v>
      </c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</row>
    <row r="44" spans="1:29" x14ac:dyDescent="0.3">
      <c r="A44" s="280">
        <v>852</v>
      </c>
      <c r="B44" s="280"/>
      <c r="C44" s="280"/>
      <c r="D44" s="251" t="s">
        <v>145</v>
      </c>
      <c r="E44" s="285"/>
      <c r="F44" s="105">
        <v>0.4</v>
      </c>
      <c r="G44" s="112">
        <v>0.6</v>
      </c>
      <c r="H44" s="113">
        <v>0.6</v>
      </c>
      <c r="I44" s="114">
        <v>0.6</v>
      </c>
      <c r="J44" s="121">
        <v>0.6</v>
      </c>
      <c r="K44" s="121">
        <v>0.6</v>
      </c>
      <c r="L44" s="121">
        <v>0.6</v>
      </c>
      <c r="M44" s="76">
        <f t="shared" si="0"/>
        <v>1</v>
      </c>
      <c r="N44" s="75" t="s">
        <v>146</v>
      </c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</row>
    <row r="45" spans="1:29" x14ac:dyDescent="0.3">
      <c r="A45" s="286">
        <v>852</v>
      </c>
      <c r="B45" s="287"/>
      <c r="C45" s="288"/>
      <c r="D45" s="251" t="s">
        <v>147</v>
      </c>
      <c r="E45" s="285"/>
      <c r="F45" s="105">
        <v>0.1</v>
      </c>
      <c r="G45" s="112">
        <v>0</v>
      </c>
      <c r="H45" s="113">
        <v>0</v>
      </c>
      <c r="I45" s="114">
        <v>0</v>
      </c>
      <c r="J45" s="121">
        <v>0</v>
      </c>
      <c r="K45" s="115">
        <v>0</v>
      </c>
      <c r="L45" s="116">
        <v>0</v>
      </c>
      <c r="M45" s="76" t="e">
        <f t="shared" si="0"/>
        <v>#DIV/0!</v>
      </c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</row>
    <row r="46" spans="1:29" x14ac:dyDescent="0.3">
      <c r="A46" s="286">
        <v>853</v>
      </c>
      <c r="B46" s="287"/>
      <c r="C46" s="288"/>
      <c r="D46" s="251" t="s">
        <v>147</v>
      </c>
      <c r="E46" s="285"/>
      <c r="F46" s="105">
        <v>0</v>
      </c>
      <c r="G46" s="112">
        <v>0.1</v>
      </c>
      <c r="H46" s="113">
        <v>0.03</v>
      </c>
      <c r="I46" s="114">
        <v>0.1</v>
      </c>
      <c r="J46" s="121">
        <v>0</v>
      </c>
      <c r="K46" s="115">
        <v>0</v>
      </c>
      <c r="L46" s="116">
        <v>0</v>
      </c>
      <c r="M46" s="76">
        <f>J46/I46</f>
        <v>0</v>
      </c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</row>
    <row r="47" spans="1:29" ht="29.25" customHeight="1" x14ac:dyDescent="0.3">
      <c r="A47" s="281">
        <v>107</v>
      </c>
      <c r="B47" s="281"/>
      <c r="C47" s="281"/>
      <c r="D47" s="277" t="s">
        <v>200</v>
      </c>
      <c r="E47" s="277"/>
      <c r="F47" s="117">
        <f>F48</f>
        <v>0</v>
      </c>
      <c r="G47" s="117">
        <f t="shared" ref="G47:L47" si="9">G48</f>
        <v>0</v>
      </c>
      <c r="H47" s="117">
        <f t="shared" si="9"/>
        <v>0</v>
      </c>
      <c r="I47" s="117">
        <f t="shared" si="9"/>
        <v>0</v>
      </c>
      <c r="J47" s="117">
        <f>J48</f>
        <v>92.45</v>
      </c>
      <c r="K47" s="117">
        <f>K48</f>
        <v>0</v>
      </c>
      <c r="L47" s="117">
        <f t="shared" si="9"/>
        <v>0</v>
      </c>
      <c r="M47" s="76" t="e">
        <f>J47/I47</f>
        <v>#DIV/0!</v>
      </c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</row>
    <row r="48" spans="1:29" x14ac:dyDescent="0.3">
      <c r="A48" s="289" t="s">
        <v>201</v>
      </c>
      <c r="B48" s="289"/>
      <c r="C48" s="289"/>
      <c r="D48" s="250" t="s">
        <v>202</v>
      </c>
      <c r="E48" s="250"/>
      <c r="F48" s="105"/>
      <c r="G48" s="105"/>
      <c r="H48" s="106"/>
      <c r="I48" s="107"/>
      <c r="J48" s="108">
        <f>J49+J50</f>
        <v>92.45</v>
      </c>
      <c r="K48" s="109"/>
      <c r="L48" s="110"/>
      <c r="M48" s="76" t="e">
        <f>J48/I48</f>
        <v>#DIV/0!</v>
      </c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</row>
    <row r="49" spans="1:29" x14ac:dyDescent="0.3">
      <c r="A49" s="280">
        <v>244</v>
      </c>
      <c r="B49" s="280"/>
      <c r="C49" s="280"/>
      <c r="D49" s="294" t="s">
        <v>139</v>
      </c>
      <c r="E49" s="295"/>
      <c r="F49" s="105">
        <v>0</v>
      </c>
      <c r="G49" s="112">
        <v>0</v>
      </c>
      <c r="H49" s="113">
        <v>0</v>
      </c>
      <c r="I49" s="114">
        <v>0</v>
      </c>
      <c r="J49" s="121">
        <v>89.75</v>
      </c>
      <c r="K49" s="115">
        <v>0</v>
      </c>
      <c r="L49" s="116">
        <v>0</v>
      </c>
      <c r="M49" s="76" t="e">
        <f>J49/I49</f>
        <v>#DIV/0!</v>
      </c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</row>
    <row r="50" spans="1:29" x14ac:dyDescent="0.3">
      <c r="A50" s="280">
        <v>244</v>
      </c>
      <c r="B50" s="280"/>
      <c r="C50" s="280"/>
      <c r="D50" s="294" t="s">
        <v>142</v>
      </c>
      <c r="E50" s="295"/>
      <c r="F50" s="105">
        <v>0</v>
      </c>
      <c r="G50" s="112">
        <v>0</v>
      </c>
      <c r="H50" s="122">
        <v>0</v>
      </c>
      <c r="I50" s="123">
        <v>0</v>
      </c>
      <c r="J50" s="126">
        <v>2.7</v>
      </c>
      <c r="K50" s="124">
        <v>0</v>
      </c>
      <c r="L50" s="125"/>
      <c r="M50" s="76" t="e">
        <f>J50/I50</f>
        <v>#DIV/0!</v>
      </c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</row>
    <row r="51" spans="1:29" ht="31.5" customHeight="1" x14ac:dyDescent="0.3">
      <c r="A51" s="296">
        <v>203</v>
      </c>
      <c r="B51" s="297"/>
      <c r="C51" s="298"/>
      <c r="D51" s="299" t="s">
        <v>32</v>
      </c>
      <c r="E51" s="300"/>
      <c r="F51" s="117">
        <f>F52</f>
        <v>129.30000000000001</v>
      </c>
      <c r="G51" s="117">
        <f t="shared" ref="G51:L51" si="10">G52</f>
        <v>146.69999999999999</v>
      </c>
      <c r="H51" s="118">
        <f t="shared" si="10"/>
        <v>59.400000000000006</v>
      </c>
      <c r="I51" s="119">
        <f t="shared" si="10"/>
        <v>146.69999999999999</v>
      </c>
      <c r="J51" s="97">
        <f t="shared" si="10"/>
        <v>150.19999999999999</v>
      </c>
      <c r="K51" s="120">
        <f t="shared" si="10"/>
        <v>150.19999999999999</v>
      </c>
      <c r="L51" s="96">
        <f t="shared" si="10"/>
        <v>150.19999999999999</v>
      </c>
      <c r="M51" s="76">
        <f t="shared" si="0"/>
        <v>1.0238582140422632</v>
      </c>
      <c r="N51" s="84">
        <f>J51-J10</f>
        <v>0</v>
      </c>
      <c r="O51" s="80" t="s">
        <v>149</v>
      </c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</row>
    <row r="52" spans="1:29" ht="30.75" customHeight="1" x14ac:dyDescent="0.3">
      <c r="A52" s="301" t="s">
        <v>150</v>
      </c>
      <c r="B52" s="302"/>
      <c r="C52" s="303"/>
      <c r="D52" s="251" t="s">
        <v>33</v>
      </c>
      <c r="E52" s="285"/>
      <c r="F52" s="105">
        <f t="shared" ref="F52:L52" si="11">SUM(F53:F56)</f>
        <v>129.30000000000001</v>
      </c>
      <c r="G52" s="105">
        <f t="shared" si="11"/>
        <v>146.69999999999999</v>
      </c>
      <c r="H52" s="106">
        <f t="shared" si="11"/>
        <v>59.400000000000006</v>
      </c>
      <c r="I52" s="107">
        <f t="shared" si="11"/>
        <v>146.69999999999999</v>
      </c>
      <c r="J52" s="108">
        <f t="shared" si="11"/>
        <v>150.19999999999999</v>
      </c>
      <c r="K52" s="109">
        <f t="shared" si="11"/>
        <v>150.19999999999999</v>
      </c>
      <c r="L52" s="110">
        <f t="shared" si="11"/>
        <v>150.19999999999999</v>
      </c>
      <c r="M52" s="76">
        <f t="shared" si="0"/>
        <v>1.0238582140422632</v>
      </c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</row>
    <row r="53" spans="1:29" x14ac:dyDescent="0.3">
      <c r="A53" s="280">
        <v>121</v>
      </c>
      <c r="B53" s="280"/>
      <c r="C53" s="280"/>
      <c r="D53" s="290">
        <v>365</v>
      </c>
      <c r="E53" s="291"/>
      <c r="F53" s="105">
        <v>81.349999999999994</v>
      </c>
      <c r="G53" s="112">
        <v>87</v>
      </c>
      <c r="H53" s="113">
        <v>47.6</v>
      </c>
      <c r="I53" s="114">
        <v>87</v>
      </c>
      <c r="J53" s="121">
        <v>97.6</v>
      </c>
      <c r="K53" s="121">
        <v>97.6</v>
      </c>
      <c r="L53" s="121">
        <v>97.6</v>
      </c>
      <c r="M53" s="76">
        <f t="shared" si="0"/>
        <v>1.12183908045977</v>
      </c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</row>
    <row r="54" spans="1:29" x14ac:dyDescent="0.3">
      <c r="A54" s="280">
        <v>129</v>
      </c>
      <c r="B54" s="280"/>
      <c r="C54" s="280"/>
      <c r="D54" s="290">
        <v>365</v>
      </c>
      <c r="E54" s="291"/>
      <c r="F54" s="105">
        <v>24.95</v>
      </c>
      <c r="G54" s="112">
        <v>26.3</v>
      </c>
      <c r="H54" s="113">
        <v>11.8</v>
      </c>
      <c r="I54" s="114">
        <v>26.3</v>
      </c>
      <c r="J54" s="121">
        <v>29.5</v>
      </c>
      <c r="K54" s="121">
        <v>29.5</v>
      </c>
      <c r="L54" s="121">
        <v>29.5</v>
      </c>
      <c r="M54" s="76">
        <f t="shared" si="0"/>
        <v>1.1216730038022813</v>
      </c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</row>
    <row r="55" spans="1:29" x14ac:dyDescent="0.3">
      <c r="A55" s="280">
        <v>242</v>
      </c>
      <c r="B55" s="280"/>
      <c r="C55" s="280"/>
      <c r="D55" s="292">
        <v>365</v>
      </c>
      <c r="E55" s="293"/>
      <c r="F55" s="105">
        <v>10</v>
      </c>
      <c r="G55" s="112">
        <v>0</v>
      </c>
      <c r="H55" s="122">
        <v>0</v>
      </c>
      <c r="I55" s="123">
        <v>0</v>
      </c>
      <c r="J55" s="126">
        <v>0</v>
      </c>
      <c r="K55" s="124">
        <v>0</v>
      </c>
      <c r="L55" s="125">
        <v>0</v>
      </c>
      <c r="M55" s="76" t="e">
        <f t="shared" si="0"/>
        <v>#DIV/0!</v>
      </c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</row>
    <row r="56" spans="1:29" x14ac:dyDescent="0.3">
      <c r="A56" s="280">
        <v>244</v>
      </c>
      <c r="B56" s="280"/>
      <c r="C56" s="280"/>
      <c r="D56" s="290">
        <v>365</v>
      </c>
      <c r="E56" s="291"/>
      <c r="F56" s="105">
        <v>13</v>
      </c>
      <c r="G56" s="112">
        <v>33.4</v>
      </c>
      <c r="H56" s="122"/>
      <c r="I56" s="123">
        <v>33.4</v>
      </c>
      <c r="J56" s="126">
        <v>23.1</v>
      </c>
      <c r="K56" s="126">
        <v>23.1</v>
      </c>
      <c r="L56" s="126">
        <v>23.1</v>
      </c>
      <c r="M56" s="76">
        <f t="shared" si="0"/>
        <v>0.69161676646706594</v>
      </c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</row>
    <row r="57" spans="1:29" ht="42.75" customHeight="1" x14ac:dyDescent="0.3">
      <c r="A57" s="281">
        <v>309</v>
      </c>
      <c r="B57" s="281"/>
      <c r="C57" s="281"/>
      <c r="D57" s="277" t="s">
        <v>151</v>
      </c>
      <c r="E57" s="277"/>
      <c r="F57" s="117">
        <f>F58</f>
        <v>0</v>
      </c>
      <c r="G57" s="117">
        <f>G58</f>
        <v>0</v>
      </c>
      <c r="H57" s="118">
        <f>H58</f>
        <v>0</v>
      </c>
      <c r="I57" s="119">
        <f>I58</f>
        <v>0</v>
      </c>
      <c r="J57" s="97">
        <f>J58+J62</f>
        <v>0</v>
      </c>
      <c r="K57" s="97">
        <f>K58+K62</f>
        <v>0</v>
      </c>
      <c r="L57" s="97">
        <f>L58+L62</f>
        <v>0</v>
      </c>
      <c r="M57" s="76" t="e">
        <f t="shared" si="0"/>
        <v>#DIV/0!</v>
      </c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</row>
    <row r="58" spans="1:29" x14ac:dyDescent="0.3">
      <c r="A58" s="304" t="s">
        <v>152</v>
      </c>
      <c r="B58" s="304"/>
      <c r="C58" s="304"/>
      <c r="D58" s="250" t="s">
        <v>153</v>
      </c>
      <c r="E58" s="250"/>
      <c r="F58" s="105">
        <f>SUM(F59:F61)</f>
        <v>0</v>
      </c>
      <c r="G58" s="105">
        <v>0</v>
      </c>
      <c r="H58" s="106"/>
      <c r="I58" s="107">
        <v>0</v>
      </c>
      <c r="J58" s="108">
        <f>SUM(J59:J61)</f>
        <v>0</v>
      </c>
      <c r="K58" s="127">
        <f>SUM(K59:K61)</f>
        <v>0</v>
      </c>
      <c r="L58" s="105">
        <f>SUM(L59:L61)</f>
        <v>0</v>
      </c>
      <c r="M58" s="76" t="e">
        <f t="shared" si="0"/>
        <v>#DIV/0!</v>
      </c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</row>
    <row r="59" spans="1:29" x14ac:dyDescent="0.3">
      <c r="A59" s="280">
        <v>244</v>
      </c>
      <c r="B59" s="280"/>
      <c r="C59" s="280"/>
      <c r="D59" s="290" t="s">
        <v>137</v>
      </c>
      <c r="E59" s="291"/>
      <c r="F59" s="105">
        <v>0</v>
      </c>
      <c r="G59" s="105"/>
      <c r="H59" s="106"/>
      <c r="I59" s="107"/>
      <c r="J59" s="108"/>
      <c r="K59" s="109"/>
      <c r="L59" s="110"/>
      <c r="M59" s="76" t="e">
        <f t="shared" si="0"/>
        <v>#DIV/0!</v>
      </c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</row>
    <row r="60" spans="1:29" x14ac:dyDescent="0.3">
      <c r="A60" s="280">
        <v>244</v>
      </c>
      <c r="B60" s="280"/>
      <c r="C60" s="280"/>
      <c r="D60" s="290" t="s">
        <v>139</v>
      </c>
      <c r="E60" s="291"/>
      <c r="F60" s="105">
        <v>0</v>
      </c>
      <c r="G60" s="112">
        <v>0</v>
      </c>
      <c r="H60" s="113">
        <v>0</v>
      </c>
      <c r="I60" s="114">
        <v>0</v>
      </c>
      <c r="J60" s="121"/>
      <c r="K60" s="115"/>
      <c r="L60" s="116"/>
      <c r="M60" s="76" t="e">
        <f t="shared" si="0"/>
        <v>#DIV/0!</v>
      </c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</row>
    <row r="61" spans="1:29" x14ac:dyDescent="0.3">
      <c r="A61" s="280">
        <v>244</v>
      </c>
      <c r="B61" s="280"/>
      <c r="C61" s="280"/>
      <c r="D61" s="290" t="s">
        <v>142</v>
      </c>
      <c r="E61" s="291"/>
      <c r="F61" s="105">
        <v>0</v>
      </c>
      <c r="G61" s="112">
        <v>0</v>
      </c>
      <c r="H61" s="113">
        <v>0</v>
      </c>
      <c r="I61" s="114">
        <v>0</v>
      </c>
      <c r="J61" s="121">
        <v>0</v>
      </c>
      <c r="K61" s="115">
        <v>0</v>
      </c>
      <c r="L61" s="116">
        <v>0</v>
      </c>
      <c r="M61" s="76" t="e">
        <f t="shared" si="0"/>
        <v>#DIV/0!</v>
      </c>
      <c r="N61" s="75" t="s">
        <v>154</v>
      </c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</row>
    <row r="62" spans="1:29" x14ac:dyDescent="0.3">
      <c r="A62" s="305" t="s">
        <v>155</v>
      </c>
      <c r="B62" s="306"/>
      <c r="C62" s="307"/>
      <c r="D62" s="286" t="s">
        <v>156</v>
      </c>
      <c r="E62" s="288"/>
      <c r="F62" s="105"/>
      <c r="G62" s="112"/>
      <c r="H62" s="113"/>
      <c r="I62" s="114"/>
      <c r="J62" s="121">
        <v>0</v>
      </c>
      <c r="K62" s="121">
        <f>K63</f>
        <v>0</v>
      </c>
      <c r="L62" s="121">
        <f>L63</f>
        <v>0</v>
      </c>
      <c r="M62" s="76" t="e">
        <f t="shared" si="0"/>
        <v>#DIV/0!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</row>
    <row r="63" spans="1:29" ht="20.25" customHeight="1" x14ac:dyDescent="0.3">
      <c r="A63" s="286">
        <v>244</v>
      </c>
      <c r="B63" s="287"/>
      <c r="C63" s="128"/>
      <c r="D63" s="290" t="s">
        <v>139</v>
      </c>
      <c r="E63" s="291"/>
      <c r="F63" s="105"/>
      <c r="G63" s="112"/>
      <c r="H63" s="113"/>
      <c r="I63" s="114"/>
      <c r="J63" s="121">
        <v>0</v>
      </c>
      <c r="K63" s="115"/>
      <c r="L63" s="116"/>
      <c r="M63" s="76" t="e">
        <f t="shared" si="0"/>
        <v>#DIV/0!</v>
      </c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</row>
    <row r="64" spans="1:29" x14ac:dyDescent="0.3">
      <c r="A64" s="296">
        <v>409</v>
      </c>
      <c r="B64" s="297"/>
      <c r="C64" s="298"/>
      <c r="D64" s="299" t="s">
        <v>34</v>
      </c>
      <c r="E64" s="300"/>
      <c r="F64" s="117">
        <f t="shared" ref="F64:L64" si="12">F65+F67+F71+F75+F78</f>
        <v>2553.7999999999997</v>
      </c>
      <c r="G64" s="117">
        <f t="shared" si="12"/>
        <v>2707.5</v>
      </c>
      <c r="H64" s="118">
        <f t="shared" si="12"/>
        <v>94.9</v>
      </c>
      <c r="I64" s="119">
        <f t="shared" si="12"/>
        <v>2707.5</v>
      </c>
      <c r="J64" s="97">
        <f t="shared" si="12"/>
        <v>1400.3</v>
      </c>
      <c r="K64" s="120">
        <f t="shared" si="12"/>
        <v>1378.3</v>
      </c>
      <c r="L64" s="96">
        <f t="shared" si="12"/>
        <v>1551.6</v>
      </c>
      <c r="M64" s="76">
        <f t="shared" ref="M64:M120" si="13">J64/I64</f>
        <v>0.51719298245614032</v>
      </c>
      <c r="N64" s="84">
        <f>J64-J15</f>
        <v>0</v>
      </c>
      <c r="O64" s="80" t="s">
        <v>149</v>
      </c>
      <c r="P64" s="75" t="s">
        <v>157</v>
      </c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</row>
    <row r="65" spans="1:29" ht="60.75" customHeight="1" x14ac:dyDescent="0.3">
      <c r="A65" s="289" t="s">
        <v>158</v>
      </c>
      <c r="B65" s="289"/>
      <c r="C65" s="289"/>
      <c r="D65" s="250" t="s">
        <v>159</v>
      </c>
      <c r="E65" s="250"/>
      <c r="F65" s="105">
        <f>F66</f>
        <v>598.6</v>
      </c>
      <c r="G65" s="105">
        <f>G66</f>
        <v>950</v>
      </c>
      <c r="H65" s="106">
        <f>H66</f>
        <v>0</v>
      </c>
      <c r="I65" s="107">
        <f>I66</f>
        <v>950</v>
      </c>
      <c r="J65" s="108">
        <v>0</v>
      </c>
      <c r="K65" s="109">
        <v>0</v>
      </c>
      <c r="L65" s="110">
        <v>0</v>
      </c>
      <c r="M65" s="76">
        <f t="shared" si="13"/>
        <v>0</v>
      </c>
      <c r="N65" s="75" t="s">
        <v>160</v>
      </c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</row>
    <row r="66" spans="1:29" x14ac:dyDescent="0.3">
      <c r="A66" s="280">
        <v>244</v>
      </c>
      <c r="B66" s="280"/>
      <c r="C66" s="280"/>
      <c r="D66" s="251" t="s">
        <v>101</v>
      </c>
      <c r="E66" s="285"/>
      <c r="F66" s="105">
        <v>598.6</v>
      </c>
      <c r="G66" s="112">
        <v>950</v>
      </c>
      <c r="H66" s="113">
        <v>0</v>
      </c>
      <c r="I66" s="114">
        <v>950</v>
      </c>
      <c r="J66" s="121">
        <v>0</v>
      </c>
      <c r="K66" s="115">
        <v>0</v>
      </c>
      <c r="L66" s="116">
        <v>0</v>
      </c>
      <c r="M66" s="76">
        <f t="shared" si="13"/>
        <v>0</v>
      </c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</row>
    <row r="67" spans="1:29" ht="29.25" customHeight="1" x14ac:dyDescent="0.3">
      <c r="A67" s="308" t="s">
        <v>161</v>
      </c>
      <c r="B67" s="308"/>
      <c r="C67" s="308"/>
      <c r="D67" s="250" t="s">
        <v>35</v>
      </c>
      <c r="E67" s="250"/>
      <c r="F67" s="105">
        <f>SUM(F68:F70)</f>
        <v>1900.5</v>
      </c>
      <c r="G67" s="105">
        <f>SUM(G68:G70)</f>
        <v>1629.3</v>
      </c>
      <c r="H67" s="106">
        <f>SUM(H68:H70)</f>
        <v>0</v>
      </c>
      <c r="I67" s="107">
        <f>SUM(I68:I70)</f>
        <v>1629.3</v>
      </c>
      <c r="J67" s="108">
        <f>J68</f>
        <v>1171</v>
      </c>
      <c r="K67" s="109">
        <f>K68</f>
        <v>1149</v>
      </c>
      <c r="L67" s="110">
        <f>L68</f>
        <v>1322.3</v>
      </c>
      <c r="M67" s="76">
        <f t="shared" si="13"/>
        <v>0.71871355796968028</v>
      </c>
      <c r="N67" s="75" t="s">
        <v>199</v>
      </c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</row>
    <row r="68" spans="1:29" x14ac:dyDescent="0.3">
      <c r="A68" s="280">
        <v>244</v>
      </c>
      <c r="B68" s="280"/>
      <c r="C68" s="280"/>
      <c r="D68" s="251" t="s">
        <v>137</v>
      </c>
      <c r="E68" s="285"/>
      <c r="F68" s="105">
        <v>1900.5</v>
      </c>
      <c r="G68" s="112">
        <v>1629.3</v>
      </c>
      <c r="H68" s="113">
        <v>0</v>
      </c>
      <c r="I68" s="114">
        <v>1629.3</v>
      </c>
      <c r="J68" s="121">
        <v>1171</v>
      </c>
      <c r="K68" s="121">
        <v>1149</v>
      </c>
      <c r="L68" s="121">
        <v>1322.3</v>
      </c>
      <c r="M68" s="76">
        <f t="shared" si="13"/>
        <v>0.71871355796968028</v>
      </c>
      <c r="N68" s="129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</row>
    <row r="69" spans="1:29" x14ac:dyDescent="0.3">
      <c r="A69" s="280">
        <v>244</v>
      </c>
      <c r="B69" s="280"/>
      <c r="C69" s="280"/>
      <c r="D69" s="251" t="s">
        <v>136</v>
      </c>
      <c r="E69" s="285"/>
      <c r="F69" s="105">
        <v>0</v>
      </c>
      <c r="G69" s="112">
        <v>0</v>
      </c>
      <c r="H69" s="122"/>
      <c r="I69" s="123"/>
      <c r="J69" s="126"/>
      <c r="K69" s="124"/>
      <c r="L69" s="125"/>
      <c r="M69" s="76" t="e">
        <f t="shared" si="13"/>
        <v>#DIV/0!</v>
      </c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</row>
    <row r="70" spans="1:29" x14ac:dyDescent="0.3">
      <c r="A70" s="280">
        <v>244</v>
      </c>
      <c r="B70" s="280"/>
      <c r="C70" s="280"/>
      <c r="D70" s="251" t="s">
        <v>162</v>
      </c>
      <c r="E70" s="285"/>
      <c r="F70" s="105">
        <v>0</v>
      </c>
      <c r="G70" s="112"/>
      <c r="H70" s="122"/>
      <c r="I70" s="123"/>
      <c r="J70" s="126"/>
      <c r="K70" s="124"/>
      <c r="L70" s="125"/>
      <c r="M70" s="76" t="e">
        <f t="shared" si="13"/>
        <v>#DIV/0!</v>
      </c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</row>
    <row r="71" spans="1:29" ht="43.5" customHeight="1" x14ac:dyDescent="0.3">
      <c r="A71" s="308" t="s">
        <v>163</v>
      </c>
      <c r="B71" s="308"/>
      <c r="C71" s="308"/>
      <c r="D71" s="250" t="s">
        <v>36</v>
      </c>
      <c r="E71" s="250"/>
      <c r="F71" s="105">
        <f t="shared" ref="F71:L71" si="14">SUM(F72:F74)</f>
        <v>0</v>
      </c>
      <c r="G71" s="105">
        <f t="shared" si="14"/>
        <v>29.2</v>
      </c>
      <c r="H71" s="106">
        <f t="shared" si="14"/>
        <v>0</v>
      </c>
      <c r="I71" s="107">
        <f t="shared" si="14"/>
        <v>29.2</v>
      </c>
      <c r="J71" s="108">
        <f t="shared" si="14"/>
        <v>29.3</v>
      </c>
      <c r="K71" s="109">
        <f t="shared" si="14"/>
        <v>29.3</v>
      </c>
      <c r="L71" s="110">
        <f t="shared" si="14"/>
        <v>29.3</v>
      </c>
      <c r="M71" s="76">
        <f t="shared" si="13"/>
        <v>1.0034246575342467</v>
      </c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</row>
    <row r="72" spans="1:29" x14ac:dyDescent="0.3">
      <c r="A72" s="280">
        <v>244</v>
      </c>
      <c r="B72" s="280"/>
      <c r="C72" s="280"/>
      <c r="D72" s="251" t="s">
        <v>139</v>
      </c>
      <c r="E72" s="285"/>
      <c r="F72" s="105"/>
      <c r="G72" s="112">
        <v>0</v>
      </c>
      <c r="H72" s="122"/>
      <c r="I72" s="123"/>
      <c r="J72" s="126">
        <v>0</v>
      </c>
      <c r="K72" s="124">
        <v>0</v>
      </c>
      <c r="L72" s="125">
        <v>0</v>
      </c>
      <c r="M72" s="76" t="e">
        <f t="shared" si="13"/>
        <v>#DIV/0!</v>
      </c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</row>
    <row r="73" spans="1:29" x14ac:dyDescent="0.3">
      <c r="A73" s="280">
        <v>244</v>
      </c>
      <c r="B73" s="280"/>
      <c r="C73" s="280"/>
      <c r="D73" s="251" t="s">
        <v>164</v>
      </c>
      <c r="E73" s="285"/>
      <c r="F73" s="105">
        <v>0</v>
      </c>
      <c r="G73" s="112">
        <v>29.2</v>
      </c>
      <c r="H73" s="113">
        <v>0</v>
      </c>
      <c r="I73" s="114">
        <v>29.2</v>
      </c>
      <c r="J73" s="121">
        <v>29.3</v>
      </c>
      <c r="K73" s="121">
        <v>29.3</v>
      </c>
      <c r="L73" s="121">
        <v>29.3</v>
      </c>
      <c r="M73" s="76">
        <f t="shared" si="13"/>
        <v>1.0034246575342467</v>
      </c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</row>
    <row r="74" spans="1:29" x14ac:dyDescent="0.3">
      <c r="A74" s="280">
        <v>244</v>
      </c>
      <c r="B74" s="280"/>
      <c r="C74" s="280"/>
      <c r="D74" s="251" t="s">
        <v>148</v>
      </c>
      <c r="E74" s="285"/>
      <c r="F74" s="105">
        <v>0</v>
      </c>
      <c r="G74" s="112">
        <v>0</v>
      </c>
      <c r="H74" s="122"/>
      <c r="I74" s="123"/>
      <c r="J74" s="126">
        <v>0</v>
      </c>
      <c r="K74" s="124">
        <v>0</v>
      </c>
      <c r="L74" s="125">
        <v>0</v>
      </c>
      <c r="M74" s="76" t="e">
        <f t="shared" si="13"/>
        <v>#DIV/0!</v>
      </c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</row>
    <row r="75" spans="1:29" ht="30" customHeight="1" x14ac:dyDescent="0.3">
      <c r="A75" s="308" t="s">
        <v>165</v>
      </c>
      <c r="B75" s="308"/>
      <c r="C75" s="308"/>
      <c r="D75" s="250" t="s">
        <v>38</v>
      </c>
      <c r="E75" s="250"/>
      <c r="F75" s="105">
        <f>SUM(F76:F77)</f>
        <v>54.7</v>
      </c>
      <c r="G75" s="112">
        <f>SUM(G76:G77)</f>
        <v>99</v>
      </c>
      <c r="H75" s="122">
        <f>SUM(H76:H77)</f>
        <v>94.9</v>
      </c>
      <c r="I75" s="123">
        <f>SUM(I76:I77)</f>
        <v>99</v>
      </c>
      <c r="J75" s="126">
        <f>J76+J77</f>
        <v>85.6</v>
      </c>
      <c r="K75" s="130">
        <f>K76+K77</f>
        <v>85.6</v>
      </c>
      <c r="L75" s="112">
        <f>L76+L77</f>
        <v>85.6</v>
      </c>
      <c r="M75" s="76">
        <f t="shared" si="13"/>
        <v>0.86464646464646455</v>
      </c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</row>
    <row r="76" spans="1:29" x14ac:dyDescent="0.3">
      <c r="A76" s="280">
        <v>244</v>
      </c>
      <c r="B76" s="280"/>
      <c r="C76" s="280"/>
      <c r="D76" s="251" t="s">
        <v>136</v>
      </c>
      <c r="E76" s="285"/>
      <c r="F76" s="105">
        <v>54.7</v>
      </c>
      <c r="G76" s="112">
        <v>99</v>
      </c>
      <c r="H76" s="122">
        <v>94.9</v>
      </c>
      <c r="I76" s="123">
        <v>99</v>
      </c>
      <c r="J76" s="126">
        <v>85.6</v>
      </c>
      <c r="K76" s="124">
        <v>85.6</v>
      </c>
      <c r="L76" s="124">
        <v>85.6</v>
      </c>
      <c r="M76" s="76">
        <f t="shared" si="13"/>
        <v>0.86464646464646455</v>
      </c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</row>
    <row r="77" spans="1:29" x14ac:dyDescent="0.3">
      <c r="A77" s="280">
        <v>244</v>
      </c>
      <c r="B77" s="280"/>
      <c r="C77" s="280"/>
      <c r="D77" s="251" t="s">
        <v>142</v>
      </c>
      <c r="E77" s="285"/>
      <c r="F77" s="105"/>
      <c r="G77" s="112">
        <v>0</v>
      </c>
      <c r="H77" s="122"/>
      <c r="I77" s="123"/>
      <c r="J77" s="126">
        <v>0</v>
      </c>
      <c r="K77" s="124">
        <v>0</v>
      </c>
      <c r="L77" s="125">
        <v>0</v>
      </c>
      <c r="M77" s="76" t="e">
        <f t="shared" si="13"/>
        <v>#DIV/0!</v>
      </c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</row>
    <row r="78" spans="1:29" ht="34.5" customHeight="1" x14ac:dyDescent="0.3">
      <c r="A78" s="308" t="s">
        <v>166</v>
      </c>
      <c r="B78" s="308"/>
      <c r="C78" s="308"/>
      <c r="D78" s="250" t="s">
        <v>167</v>
      </c>
      <c r="E78" s="250"/>
      <c r="F78" s="105">
        <f>SUM(F79:F82)</f>
        <v>0</v>
      </c>
      <c r="G78" s="112">
        <f>SUM(G79:G82)</f>
        <v>0</v>
      </c>
      <c r="H78" s="122">
        <f>SUM(H79:H82)</f>
        <v>0</v>
      </c>
      <c r="I78" s="123">
        <f>SUM(I79:I82)</f>
        <v>0</v>
      </c>
      <c r="J78" s="126">
        <f>J79+J81+J82</f>
        <v>114.4</v>
      </c>
      <c r="K78" s="130">
        <f>K79+K81+K82</f>
        <v>114.4</v>
      </c>
      <c r="L78" s="112">
        <f>L79+L81+L82</f>
        <v>114.4</v>
      </c>
      <c r="M78" s="76" t="e">
        <f t="shared" si="13"/>
        <v>#DIV/0!</v>
      </c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</row>
    <row r="79" spans="1:29" x14ac:dyDescent="0.3">
      <c r="A79" s="280">
        <v>244</v>
      </c>
      <c r="B79" s="280"/>
      <c r="C79" s="280"/>
      <c r="D79" s="251" t="s">
        <v>178</v>
      </c>
      <c r="E79" s="285"/>
      <c r="F79" s="105">
        <v>0</v>
      </c>
      <c r="G79" s="112">
        <v>0</v>
      </c>
      <c r="H79" s="122">
        <v>0</v>
      </c>
      <c r="I79" s="123">
        <v>0</v>
      </c>
      <c r="J79" s="126">
        <v>114.4</v>
      </c>
      <c r="K79" s="124">
        <v>114.4</v>
      </c>
      <c r="L79" s="125">
        <v>114.4</v>
      </c>
      <c r="M79" s="76" t="e">
        <f t="shared" si="13"/>
        <v>#DIV/0!</v>
      </c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</row>
    <row r="80" spans="1:29" x14ac:dyDescent="0.3">
      <c r="A80" s="286">
        <v>244</v>
      </c>
      <c r="B80" s="287"/>
      <c r="C80" s="288"/>
      <c r="D80" s="251" t="s">
        <v>136</v>
      </c>
      <c r="E80" s="285"/>
      <c r="F80" s="105">
        <v>0</v>
      </c>
      <c r="G80" s="112"/>
      <c r="H80" s="122"/>
      <c r="I80" s="123"/>
      <c r="J80" s="126"/>
      <c r="K80" s="124"/>
      <c r="L80" s="125"/>
      <c r="M80" s="76" t="e">
        <f t="shared" si="13"/>
        <v>#DIV/0!</v>
      </c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</row>
    <row r="81" spans="1:29" x14ac:dyDescent="0.3">
      <c r="A81" s="280">
        <v>244</v>
      </c>
      <c r="B81" s="280"/>
      <c r="C81" s="280"/>
      <c r="D81" s="251" t="s">
        <v>139</v>
      </c>
      <c r="E81" s="285"/>
      <c r="F81" s="105">
        <v>0</v>
      </c>
      <c r="G81" s="112">
        <v>0</v>
      </c>
      <c r="H81" s="113">
        <v>0</v>
      </c>
      <c r="I81" s="114">
        <v>0</v>
      </c>
      <c r="J81" s="121">
        <v>0</v>
      </c>
      <c r="K81" s="131">
        <v>0</v>
      </c>
      <c r="L81" s="132">
        <v>0</v>
      </c>
      <c r="M81" s="76" t="e">
        <f t="shared" si="13"/>
        <v>#DIV/0!</v>
      </c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</row>
    <row r="82" spans="1:29" x14ac:dyDescent="0.3">
      <c r="A82" s="280">
        <v>243</v>
      </c>
      <c r="B82" s="280"/>
      <c r="C82" s="280"/>
      <c r="D82" s="251" t="s">
        <v>140</v>
      </c>
      <c r="E82" s="285"/>
      <c r="F82" s="105">
        <v>0</v>
      </c>
      <c r="G82" s="112">
        <v>0</v>
      </c>
      <c r="H82" s="122">
        <v>0</v>
      </c>
      <c r="I82" s="123">
        <v>0</v>
      </c>
      <c r="J82" s="178">
        <v>0</v>
      </c>
      <c r="K82" s="133">
        <v>0</v>
      </c>
      <c r="L82" s="133">
        <v>0</v>
      </c>
      <c r="M82" s="76" t="e">
        <f t="shared" si="13"/>
        <v>#DIV/0!</v>
      </c>
      <c r="N82" s="75"/>
      <c r="O82" s="75"/>
      <c r="P82" s="75"/>
      <c r="Q82" s="75"/>
      <c r="R82" s="75"/>
      <c r="S82" s="75"/>
      <c r="T82" s="75"/>
      <c r="U82" s="80" t="s">
        <v>123</v>
      </c>
      <c r="V82" s="75"/>
      <c r="W82" s="75"/>
      <c r="X82" s="75"/>
      <c r="Y82" s="75"/>
      <c r="Z82" s="75"/>
      <c r="AA82" s="75"/>
      <c r="AB82" s="75"/>
      <c r="AC82" s="75"/>
    </row>
    <row r="83" spans="1:29" x14ac:dyDescent="0.3">
      <c r="A83" s="296">
        <v>412</v>
      </c>
      <c r="B83" s="297"/>
      <c r="C83" s="298"/>
      <c r="D83" s="299" t="s">
        <v>168</v>
      </c>
      <c r="E83" s="300"/>
      <c r="F83" s="117">
        <f t="shared" ref="F83:L84" si="15">F84</f>
        <v>0</v>
      </c>
      <c r="G83" s="117">
        <f t="shared" si="15"/>
        <v>0</v>
      </c>
      <c r="H83" s="118">
        <f t="shared" si="15"/>
        <v>0</v>
      </c>
      <c r="I83" s="119">
        <f t="shared" si="15"/>
        <v>0</v>
      </c>
      <c r="J83" s="97">
        <f>J84</f>
        <v>280</v>
      </c>
      <c r="K83" s="97">
        <f t="shared" si="15"/>
        <v>31.07</v>
      </c>
      <c r="L83" s="97">
        <f t="shared" si="15"/>
        <v>31.07</v>
      </c>
      <c r="M83" s="76" t="e">
        <f t="shared" si="13"/>
        <v>#DIV/0!</v>
      </c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</row>
    <row r="84" spans="1:29" ht="19.5" customHeight="1" x14ac:dyDescent="0.3">
      <c r="A84" s="304" t="s">
        <v>169</v>
      </c>
      <c r="B84" s="304"/>
      <c r="C84" s="304"/>
      <c r="D84" s="250" t="s">
        <v>170</v>
      </c>
      <c r="E84" s="250"/>
      <c r="F84" s="105">
        <f>F85</f>
        <v>0</v>
      </c>
      <c r="G84" s="105">
        <f>G85</f>
        <v>0</v>
      </c>
      <c r="H84" s="106">
        <f>H85</f>
        <v>0</v>
      </c>
      <c r="I84" s="107">
        <f>I85</f>
        <v>0</v>
      </c>
      <c r="J84" s="108">
        <f>J85</f>
        <v>280</v>
      </c>
      <c r="K84" s="108">
        <f t="shared" si="15"/>
        <v>31.07</v>
      </c>
      <c r="L84" s="108">
        <f t="shared" si="15"/>
        <v>31.07</v>
      </c>
      <c r="M84" s="76" t="e">
        <f t="shared" si="13"/>
        <v>#DIV/0!</v>
      </c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</row>
    <row r="85" spans="1:29" x14ac:dyDescent="0.3">
      <c r="A85" s="280">
        <v>244</v>
      </c>
      <c r="B85" s="280"/>
      <c r="C85" s="280"/>
      <c r="D85" s="251" t="s">
        <v>164</v>
      </c>
      <c r="E85" s="285"/>
      <c r="F85" s="105">
        <v>0</v>
      </c>
      <c r="G85" s="112">
        <v>0</v>
      </c>
      <c r="H85" s="122">
        <v>0</v>
      </c>
      <c r="I85" s="123">
        <v>0</v>
      </c>
      <c r="J85" s="126">
        <v>280</v>
      </c>
      <c r="K85" s="124">
        <v>31.07</v>
      </c>
      <c r="L85" s="125">
        <v>31.07</v>
      </c>
      <c r="M85" s="76" t="e">
        <f t="shared" si="13"/>
        <v>#DIV/0!</v>
      </c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</row>
    <row r="86" spans="1:29" x14ac:dyDescent="0.3">
      <c r="A86" s="281">
        <v>502</v>
      </c>
      <c r="B86" s="281"/>
      <c r="C86" s="281"/>
      <c r="D86" s="277" t="s">
        <v>39</v>
      </c>
      <c r="E86" s="277"/>
      <c r="F86" s="117">
        <f>F87</f>
        <v>0</v>
      </c>
      <c r="G86" s="117">
        <f t="shared" ref="G86:L86" si="16">G87</f>
        <v>498</v>
      </c>
      <c r="H86" s="118">
        <f t="shared" si="16"/>
        <v>231.5</v>
      </c>
      <c r="I86" s="119">
        <f t="shared" si="16"/>
        <v>498</v>
      </c>
      <c r="J86" s="97">
        <f t="shared" si="16"/>
        <v>910.9</v>
      </c>
      <c r="K86" s="120">
        <f t="shared" si="16"/>
        <v>140</v>
      </c>
      <c r="L86" s="96">
        <f t="shared" si="16"/>
        <v>140</v>
      </c>
      <c r="M86" s="76">
        <f t="shared" si="13"/>
        <v>1.8291164658634538</v>
      </c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</row>
    <row r="87" spans="1:29" ht="87" customHeight="1" x14ac:dyDescent="0.3">
      <c r="A87" s="308" t="s">
        <v>171</v>
      </c>
      <c r="B87" s="308"/>
      <c r="C87" s="308"/>
      <c r="D87" s="309" t="s">
        <v>66</v>
      </c>
      <c r="E87" s="309"/>
      <c r="F87" s="105">
        <f t="shared" ref="F87:L87" si="17">SUM(F88:F92)</f>
        <v>0</v>
      </c>
      <c r="G87" s="105">
        <f t="shared" si="17"/>
        <v>498</v>
      </c>
      <c r="H87" s="106">
        <f t="shared" si="17"/>
        <v>231.5</v>
      </c>
      <c r="I87" s="107">
        <f t="shared" si="17"/>
        <v>498</v>
      </c>
      <c r="J87" s="108">
        <f t="shared" si="17"/>
        <v>910.9</v>
      </c>
      <c r="K87" s="109">
        <f t="shared" si="17"/>
        <v>140</v>
      </c>
      <c r="L87" s="110">
        <f t="shared" si="17"/>
        <v>140</v>
      </c>
      <c r="M87" s="76">
        <f t="shared" si="13"/>
        <v>1.8291164658634538</v>
      </c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</row>
    <row r="88" spans="1:29" x14ac:dyDescent="0.3">
      <c r="A88" s="280">
        <v>244</v>
      </c>
      <c r="B88" s="280"/>
      <c r="C88" s="280"/>
      <c r="D88" s="251" t="s">
        <v>139</v>
      </c>
      <c r="E88" s="285"/>
      <c r="F88" s="105">
        <v>0</v>
      </c>
      <c r="G88" s="112">
        <v>0</v>
      </c>
      <c r="H88" s="113">
        <v>0</v>
      </c>
      <c r="I88" s="114">
        <v>0</v>
      </c>
      <c r="J88" s="121">
        <v>100</v>
      </c>
      <c r="K88" s="115">
        <v>0</v>
      </c>
      <c r="L88" s="116">
        <v>0</v>
      </c>
      <c r="M88" s="76" t="e">
        <f t="shared" si="13"/>
        <v>#DIV/0!</v>
      </c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</row>
    <row r="89" spans="1:29" x14ac:dyDescent="0.3">
      <c r="A89" s="286">
        <v>244</v>
      </c>
      <c r="B89" s="287"/>
      <c r="C89" s="288"/>
      <c r="D89" s="251" t="s">
        <v>137</v>
      </c>
      <c r="E89" s="285"/>
      <c r="F89" s="105"/>
      <c r="G89" s="112">
        <v>184.7</v>
      </c>
      <c r="H89" s="113">
        <v>184.1</v>
      </c>
      <c r="I89" s="114">
        <v>184.7</v>
      </c>
      <c r="J89" s="121">
        <v>214.4</v>
      </c>
      <c r="K89" s="121">
        <v>120</v>
      </c>
      <c r="L89" s="121">
        <v>120</v>
      </c>
      <c r="M89" s="76">
        <f t="shared" si="13"/>
        <v>1.1608012994044397</v>
      </c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</row>
    <row r="90" spans="1:29" x14ac:dyDescent="0.3">
      <c r="A90" s="280">
        <v>244</v>
      </c>
      <c r="B90" s="280"/>
      <c r="C90" s="280"/>
      <c r="D90" s="251" t="s">
        <v>136</v>
      </c>
      <c r="E90" s="285"/>
      <c r="F90" s="105">
        <v>0</v>
      </c>
      <c r="G90" s="112">
        <v>28.6</v>
      </c>
      <c r="H90" s="113">
        <v>28</v>
      </c>
      <c r="I90" s="114">
        <v>28.6</v>
      </c>
      <c r="J90" s="121">
        <v>96.5</v>
      </c>
      <c r="K90" s="115">
        <v>0</v>
      </c>
      <c r="L90" s="116">
        <v>0</v>
      </c>
      <c r="M90" s="76">
        <f t="shared" si="13"/>
        <v>3.3741258741258742</v>
      </c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</row>
    <row r="91" spans="1:29" x14ac:dyDescent="0.3">
      <c r="A91" s="280">
        <v>244</v>
      </c>
      <c r="B91" s="280"/>
      <c r="C91" s="280"/>
      <c r="D91" s="251" t="s">
        <v>140</v>
      </c>
      <c r="E91" s="285"/>
      <c r="F91" s="105">
        <v>0</v>
      </c>
      <c r="G91" s="112">
        <v>84.7</v>
      </c>
      <c r="H91" s="113">
        <v>0</v>
      </c>
      <c r="I91" s="114">
        <v>84.7</v>
      </c>
      <c r="J91" s="121">
        <v>250</v>
      </c>
      <c r="K91" s="121">
        <v>10</v>
      </c>
      <c r="L91" s="121">
        <v>10</v>
      </c>
      <c r="M91" s="76">
        <f t="shared" si="13"/>
        <v>2.9515938606847696</v>
      </c>
      <c r="N91" s="75" t="s">
        <v>172</v>
      </c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</row>
    <row r="92" spans="1:29" x14ac:dyDescent="0.3">
      <c r="A92" s="280">
        <v>244</v>
      </c>
      <c r="B92" s="280"/>
      <c r="C92" s="280"/>
      <c r="D92" s="251" t="s">
        <v>142</v>
      </c>
      <c r="E92" s="285"/>
      <c r="F92" s="105">
        <v>0</v>
      </c>
      <c r="G92" s="112">
        <v>200</v>
      </c>
      <c r="H92" s="113">
        <v>19.399999999999999</v>
      </c>
      <c r="I92" s="114">
        <v>200</v>
      </c>
      <c r="J92" s="121">
        <v>250</v>
      </c>
      <c r="K92" s="115">
        <v>10</v>
      </c>
      <c r="L92" s="116">
        <v>10</v>
      </c>
      <c r="M92" s="76">
        <f t="shared" si="13"/>
        <v>1.25</v>
      </c>
      <c r="N92" s="75" t="s">
        <v>173</v>
      </c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</row>
    <row r="93" spans="1:29" x14ac:dyDescent="0.3">
      <c r="A93" s="281">
        <v>503</v>
      </c>
      <c r="B93" s="281"/>
      <c r="C93" s="281"/>
      <c r="D93" s="277" t="s">
        <v>40</v>
      </c>
      <c r="E93" s="277"/>
      <c r="F93" s="117">
        <f>F94+F96+F99+F104+F109+F106</f>
        <v>1013.5999999999999</v>
      </c>
      <c r="G93" s="117">
        <f t="shared" ref="G93:L93" si="18">G94+G96+G99+G104+G109</f>
        <v>913.6</v>
      </c>
      <c r="H93" s="117">
        <f t="shared" si="18"/>
        <v>554.99999999999989</v>
      </c>
      <c r="I93" s="117">
        <f t="shared" si="18"/>
        <v>943.3</v>
      </c>
      <c r="J93" s="117">
        <f>J94+J96+J99+J104+J109+J105</f>
        <v>193.27</v>
      </c>
      <c r="K93" s="117">
        <f t="shared" si="18"/>
        <v>200</v>
      </c>
      <c r="L93" s="117">
        <f t="shared" si="18"/>
        <v>200</v>
      </c>
      <c r="M93" s="76">
        <f t="shared" si="13"/>
        <v>0.2048870984840454</v>
      </c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</row>
    <row r="94" spans="1:29" x14ac:dyDescent="0.3">
      <c r="A94" s="289" t="s">
        <v>174</v>
      </c>
      <c r="B94" s="289"/>
      <c r="C94" s="289"/>
      <c r="D94" s="250" t="s">
        <v>63</v>
      </c>
      <c r="E94" s="250"/>
      <c r="F94" s="105">
        <f t="shared" ref="F94:L94" si="19">SUM(F95:F95)</f>
        <v>268.10000000000002</v>
      </c>
      <c r="G94" s="105">
        <f t="shared" si="19"/>
        <v>195.3</v>
      </c>
      <c r="H94" s="106">
        <f t="shared" si="19"/>
        <v>121.4</v>
      </c>
      <c r="I94" s="107">
        <f t="shared" si="19"/>
        <v>225</v>
      </c>
      <c r="J94" s="108">
        <f t="shared" si="19"/>
        <v>100</v>
      </c>
      <c r="K94" s="109">
        <f t="shared" si="19"/>
        <v>100</v>
      </c>
      <c r="L94" s="110">
        <f t="shared" si="19"/>
        <v>100</v>
      </c>
      <c r="M94" s="76">
        <f t="shared" si="13"/>
        <v>0.44444444444444442</v>
      </c>
      <c r="N94" s="75" t="s">
        <v>175</v>
      </c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</row>
    <row r="95" spans="1:29" x14ac:dyDescent="0.3">
      <c r="A95" s="280">
        <v>244</v>
      </c>
      <c r="B95" s="280"/>
      <c r="C95" s="280"/>
      <c r="D95" s="251" t="s">
        <v>135</v>
      </c>
      <c r="E95" s="285"/>
      <c r="F95" s="105">
        <v>268.10000000000002</v>
      </c>
      <c r="G95" s="112">
        <v>195.3</v>
      </c>
      <c r="H95" s="113">
        <v>121.4</v>
      </c>
      <c r="I95" s="114">
        <v>225</v>
      </c>
      <c r="J95" s="121">
        <v>100</v>
      </c>
      <c r="K95" s="115">
        <v>100</v>
      </c>
      <c r="L95" s="116">
        <v>100</v>
      </c>
      <c r="M95" s="76">
        <f t="shared" si="13"/>
        <v>0.44444444444444442</v>
      </c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</row>
    <row r="96" spans="1:29" x14ac:dyDescent="0.3">
      <c r="A96" s="308" t="s">
        <v>176</v>
      </c>
      <c r="B96" s="308"/>
      <c r="C96" s="308"/>
      <c r="D96" s="250" t="s">
        <v>69</v>
      </c>
      <c r="E96" s="250"/>
      <c r="F96" s="105">
        <f>F97+F98</f>
        <v>160.80000000000001</v>
      </c>
      <c r="G96" s="105">
        <f t="shared" ref="G96:L96" si="20">SUM(G97:G98)</f>
        <v>183.5</v>
      </c>
      <c r="H96" s="106">
        <f t="shared" si="20"/>
        <v>46.1</v>
      </c>
      <c r="I96" s="107">
        <f t="shared" si="20"/>
        <v>183.5</v>
      </c>
      <c r="J96" s="108">
        <f t="shared" si="20"/>
        <v>30</v>
      </c>
      <c r="K96" s="109">
        <f t="shared" si="20"/>
        <v>30</v>
      </c>
      <c r="L96" s="110">
        <f t="shared" si="20"/>
        <v>30</v>
      </c>
      <c r="M96" s="76">
        <f t="shared" si="13"/>
        <v>0.16348773841961853</v>
      </c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</row>
    <row r="97" spans="1:29" x14ac:dyDescent="0.3">
      <c r="A97" s="280">
        <v>244</v>
      </c>
      <c r="B97" s="280"/>
      <c r="C97" s="280"/>
      <c r="D97" s="251" t="s">
        <v>142</v>
      </c>
      <c r="E97" s="285"/>
      <c r="F97" s="105">
        <v>0</v>
      </c>
      <c r="G97" s="112">
        <v>50</v>
      </c>
      <c r="H97" s="113">
        <v>0</v>
      </c>
      <c r="I97" s="114">
        <v>50</v>
      </c>
      <c r="J97" s="121">
        <v>0</v>
      </c>
      <c r="K97" s="121"/>
      <c r="L97" s="121"/>
      <c r="M97" s="76">
        <f t="shared" si="13"/>
        <v>0</v>
      </c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</row>
    <row r="98" spans="1:29" x14ac:dyDescent="0.3">
      <c r="A98" s="280">
        <v>244</v>
      </c>
      <c r="B98" s="280"/>
      <c r="C98" s="280"/>
      <c r="D98" s="251" t="s">
        <v>178</v>
      </c>
      <c r="E98" s="285"/>
      <c r="F98" s="105">
        <v>160.80000000000001</v>
      </c>
      <c r="G98" s="112">
        <v>133.5</v>
      </c>
      <c r="H98" s="113">
        <v>46.1</v>
      </c>
      <c r="I98" s="114">
        <v>133.5</v>
      </c>
      <c r="J98" s="121">
        <v>30</v>
      </c>
      <c r="K98" s="121">
        <v>30</v>
      </c>
      <c r="L98" s="121">
        <v>30</v>
      </c>
      <c r="M98" s="76">
        <f t="shared" si="13"/>
        <v>0.2247191011235955</v>
      </c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</row>
    <row r="99" spans="1:29" ht="30.75" customHeight="1" x14ac:dyDescent="0.3">
      <c r="A99" s="308" t="s">
        <v>177</v>
      </c>
      <c r="B99" s="308"/>
      <c r="C99" s="308"/>
      <c r="D99" s="250" t="s">
        <v>42</v>
      </c>
      <c r="E99" s="250"/>
      <c r="F99" s="105">
        <f>SUM(F100:F103)</f>
        <v>317.39999999999998</v>
      </c>
      <c r="G99" s="105">
        <f t="shared" ref="G99:L99" si="21">SUM(G100:G103)</f>
        <v>382.9</v>
      </c>
      <c r="H99" s="106">
        <f t="shared" si="21"/>
        <v>237.29999999999998</v>
      </c>
      <c r="I99" s="107">
        <f t="shared" si="21"/>
        <v>382.9</v>
      </c>
      <c r="J99" s="108">
        <f t="shared" si="21"/>
        <v>33.270000000000003</v>
      </c>
      <c r="K99" s="109">
        <f t="shared" si="21"/>
        <v>40</v>
      </c>
      <c r="L99" s="110">
        <f t="shared" si="21"/>
        <v>40</v>
      </c>
      <c r="M99" s="76">
        <f t="shared" si="13"/>
        <v>8.6889527291721086E-2</v>
      </c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</row>
    <row r="100" spans="1:29" x14ac:dyDescent="0.3">
      <c r="A100" s="280">
        <v>244</v>
      </c>
      <c r="B100" s="280"/>
      <c r="C100" s="280"/>
      <c r="D100" s="251" t="s">
        <v>178</v>
      </c>
      <c r="E100" s="285"/>
      <c r="F100" s="105">
        <v>191.2</v>
      </c>
      <c r="G100" s="112">
        <v>272.89999999999998</v>
      </c>
      <c r="H100" s="113">
        <v>208.7</v>
      </c>
      <c r="I100" s="114">
        <v>272.89999999999998</v>
      </c>
      <c r="J100" s="116">
        <v>33.270000000000003</v>
      </c>
      <c r="K100" s="116">
        <v>40</v>
      </c>
      <c r="L100" s="116">
        <v>40</v>
      </c>
      <c r="M100" s="76">
        <f t="shared" si="13"/>
        <v>0.12191278856724076</v>
      </c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</row>
    <row r="101" spans="1:29" x14ac:dyDescent="0.3">
      <c r="A101" s="280">
        <v>244</v>
      </c>
      <c r="B101" s="280"/>
      <c r="C101" s="280"/>
      <c r="D101" s="251" t="s">
        <v>179</v>
      </c>
      <c r="E101" s="285"/>
      <c r="F101" s="105">
        <v>0</v>
      </c>
      <c r="G101" s="112"/>
      <c r="H101" s="113"/>
      <c r="I101" s="114"/>
      <c r="J101" s="121"/>
      <c r="K101" s="115"/>
      <c r="L101" s="116"/>
      <c r="M101" s="76" t="e">
        <f t="shared" si="13"/>
        <v>#DIV/0!</v>
      </c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</row>
    <row r="102" spans="1:29" x14ac:dyDescent="0.3">
      <c r="A102" s="280">
        <v>244</v>
      </c>
      <c r="B102" s="280"/>
      <c r="C102" s="280"/>
      <c r="D102" s="251" t="s">
        <v>137</v>
      </c>
      <c r="E102" s="285"/>
      <c r="F102" s="105">
        <v>65.8</v>
      </c>
      <c r="G102" s="112">
        <v>100</v>
      </c>
      <c r="H102" s="113">
        <v>28.6</v>
      </c>
      <c r="I102" s="114">
        <v>100</v>
      </c>
      <c r="J102" s="121">
        <v>0</v>
      </c>
      <c r="K102" s="121"/>
      <c r="L102" s="121"/>
      <c r="M102" s="76">
        <f t="shared" si="13"/>
        <v>0</v>
      </c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</row>
    <row r="103" spans="1:29" x14ac:dyDescent="0.3">
      <c r="A103" s="280">
        <v>244</v>
      </c>
      <c r="B103" s="280"/>
      <c r="C103" s="280"/>
      <c r="D103" s="251" t="s">
        <v>142</v>
      </c>
      <c r="E103" s="285"/>
      <c r="F103" s="105">
        <v>60.4</v>
      </c>
      <c r="G103" s="112">
        <v>10</v>
      </c>
      <c r="H103" s="113"/>
      <c r="I103" s="114">
        <v>10</v>
      </c>
      <c r="J103" s="116">
        <v>0</v>
      </c>
      <c r="K103" s="116"/>
      <c r="L103" s="116"/>
      <c r="M103" s="76">
        <f t="shared" si="13"/>
        <v>0</v>
      </c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</row>
    <row r="104" spans="1:29" x14ac:dyDescent="0.3">
      <c r="A104" s="308" t="s">
        <v>180</v>
      </c>
      <c r="B104" s="308"/>
      <c r="C104" s="308"/>
      <c r="D104" s="309" t="s">
        <v>68</v>
      </c>
      <c r="E104" s="309"/>
      <c r="F104" s="105">
        <f>F105</f>
        <v>85.3</v>
      </c>
      <c r="G104" s="105">
        <f t="shared" ref="G104:L104" si="22">G105</f>
        <v>150</v>
      </c>
      <c r="H104" s="106">
        <f t="shared" si="22"/>
        <v>148.30000000000001</v>
      </c>
      <c r="I104" s="107">
        <f t="shared" si="22"/>
        <v>150</v>
      </c>
      <c r="J104" s="108">
        <v>0</v>
      </c>
      <c r="K104" s="109">
        <f t="shared" si="22"/>
        <v>30</v>
      </c>
      <c r="L104" s="110">
        <f t="shared" si="22"/>
        <v>30</v>
      </c>
      <c r="M104" s="76">
        <f t="shared" si="13"/>
        <v>0</v>
      </c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</row>
    <row r="105" spans="1:29" ht="14.25" customHeight="1" x14ac:dyDescent="0.3">
      <c r="A105" s="280">
        <v>244</v>
      </c>
      <c r="B105" s="280"/>
      <c r="C105" s="280"/>
      <c r="D105" s="251" t="s">
        <v>178</v>
      </c>
      <c r="E105" s="285"/>
      <c r="F105" s="105">
        <v>85.3</v>
      </c>
      <c r="G105" s="112">
        <v>150</v>
      </c>
      <c r="H105" s="113">
        <v>148.30000000000001</v>
      </c>
      <c r="I105" s="114">
        <v>150</v>
      </c>
      <c r="J105" s="116">
        <v>30</v>
      </c>
      <c r="K105" s="116">
        <v>30</v>
      </c>
      <c r="L105" s="116">
        <v>30</v>
      </c>
      <c r="M105" s="76">
        <f t="shared" si="13"/>
        <v>0.2</v>
      </c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</row>
    <row r="106" spans="1:29" s="75" customFormat="1" ht="31.5" customHeight="1" x14ac:dyDescent="0.25">
      <c r="A106" s="310" t="s">
        <v>102</v>
      </c>
      <c r="B106" s="311"/>
      <c r="C106" s="312"/>
      <c r="D106" s="290" t="s">
        <v>103</v>
      </c>
      <c r="E106" s="313"/>
      <c r="F106" s="105">
        <f>F107+F108</f>
        <v>180.10000000000002</v>
      </c>
      <c r="G106" s="112">
        <f>G108</f>
        <v>0</v>
      </c>
      <c r="H106" s="113">
        <f>H108</f>
        <v>0</v>
      </c>
      <c r="I106" s="167">
        <f>I108</f>
        <v>0</v>
      </c>
      <c r="J106" s="170">
        <v>0</v>
      </c>
      <c r="K106" s="171"/>
      <c r="L106" s="171"/>
    </row>
    <row r="107" spans="1:29" s="75" customFormat="1" ht="15" customHeight="1" x14ac:dyDescent="0.25">
      <c r="A107" s="317" t="s">
        <v>192</v>
      </c>
      <c r="B107" s="318"/>
      <c r="C107" s="172"/>
      <c r="D107" s="174">
        <v>225</v>
      </c>
      <c r="E107" s="173" t="s">
        <v>19</v>
      </c>
      <c r="F107" s="105">
        <v>116.9</v>
      </c>
      <c r="G107" s="112"/>
      <c r="H107" s="113"/>
      <c r="I107" s="167"/>
      <c r="J107" s="170"/>
      <c r="K107" s="171"/>
      <c r="L107" s="171"/>
    </row>
    <row r="108" spans="1:29" s="75" customFormat="1" ht="13.8" x14ac:dyDescent="0.25">
      <c r="A108" s="314">
        <v>244</v>
      </c>
      <c r="B108" s="315"/>
      <c r="C108" s="316"/>
      <c r="D108" s="174">
        <v>340</v>
      </c>
      <c r="E108" s="163" t="s">
        <v>23</v>
      </c>
      <c r="F108" s="105">
        <v>63.2</v>
      </c>
      <c r="G108" s="112">
        <v>0</v>
      </c>
      <c r="H108" s="113">
        <v>0</v>
      </c>
      <c r="I108" s="167">
        <v>0</v>
      </c>
      <c r="J108" s="170">
        <v>0</v>
      </c>
      <c r="K108" s="171"/>
      <c r="L108" s="171"/>
    </row>
    <row r="109" spans="1:29" x14ac:dyDescent="0.3">
      <c r="A109" s="289" t="s">
        <v>181</v>
      </c>
      <c r="B109" s="289"/>
      <c r="C109" s="289"/>
      <c r="D109" s="250" t="s">
        <v>84</v>
      </c>
      <c r="E109" s="250"/>
      <c r="F109" s="105">
        <f t="shared" ref="F109:L109" si="23">SUM(F110:F115)</f>
        <v>1.9</v>
      </c>
      <c r="G109" s="105">
        <f t="shared" si="23"/>
        <v>1.9</v>
      </c>
      <c r="H109" s="106">
        <f t="shared" si="23"/>
        <v>1.9</v>
      </c>
      <c r="I109" s="107">
        <f t="shared" si="23"/>
        <v>1.9</v>
      </c>
      <c r="J109" s="108">
        <f t="shared" si="23"/>
        <v>0</v>
      </c>
      <c r="K109" s="109">
        <f t="shared" si="23"/>
        <v>0</v>
      </c>
      <c r="L109" s="110">
        <f t="shared" si="23"/>
        <v>0</v>
      </c>
      <c r="M109" s="76">
        <f t="shared" si="13"/>
        <v>0</v>
      </c>
      <c r="N109" s="1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</row>
    <row r="110" spans="1:29" x14ac:dyDescent="0.3">
      <c r="A110" s="314">
        <v>244</v>
      </c>
      <c r="B110" s="319"/>
      <c r="C110" s="320"/>
      <c r="D110" s="251" t="s">
        <v>134</v>
      </c>
      <c r="E110" s="285"/>
      <c r="F110" s="105">
        <v>0</v>
      </c>
      <c r="G110" s="112">
        <v>0</v>
      </c>
      <c r="H110" s="113">
        <v>0</v>
      </c>
      <c r="I110" s="114">
        <v>0</v>
      </c>
      <c r="J110" s="121">
        <v>0</v>
      </c>
      <c r="K110" s="115">
        <v>0</v>
      </c>
      <c r="L110" s="116">
        <v>0</v>
      </c>
      <c r="M110" s="76" t="e">
        <f t="shared" si="13"/>
        <v>#DIV/0!</v>
      </c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</row>
    <row r="111" spans="1:29" x14ac:dyDescent="0.3">
      <c r="A111" s="314">
        <v>244</v>
      </c>
      <c r="B111" s="319"/>
      <c r="C111" s="320"/>
      <c r="D111" s="251" t="s">
        <v>178</v>
      </c>
      <c r="E111" s="285"/>
      <c r="F111" s="105">
        <v>0</v>
      </c>
      <c r="G111" s="112">
        <v>0</v>
      </c>
      <c r="H111" s="113">
        <v>0</v>
      </c>
      <c r="I111" s="114">
        <v>0</v>
      </c>
      <c r="J111" s="121">
        <v>0</v>
      </c>
      <c r="K111" s="115">
        <v>0</v>
      </c>
      <c r="L111" s="116">
        <v>0</v>
      </c>
      <c r="M111" s="76" t="e">
        <f t="shared" si="13"/>
        <v>#DIV/0!</v>
      </c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</row>
    <row r="112" spans="1:29" x14ac:dyDescent="0.3">
      <c r="A112" s="314">
        <v>244</v>
      </c>
      <c r="B112" s="319"/>
      <c r="C112" s="320"/>
      <c r="D112" s="251" t="s">
        <v>137</v>
      </c>
      <c r="E112" s="285"/>
      <c r="F112" s="105">
        <v>0</v>
      </c>
      <c r="G112" s="112">
        <v>0</v>
      </c>
      <c r="H112" s="113">
        <v>0</v>
      </c>
      <c r="I112" s="114">
        <v>0</v>
      </c>
      <c r="J112" s="121">
        <v>0</v>
      </c>
      <c r="K112" s="115">
        <v>0</v>
      </c>
      <c r="L112" s="116">
        <v>0</v>
      </c>
      <c r="M112" s="76" t="e">
        <f t="shared" si="13"/>
        <v>#DIV/0!</v>
      </c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</row>
    <row r="113" spans="1:29" x14ac:dyDescent="0.3">
      <c r="A113" s="314">
        <v>244</v>
      </c>
      <c r="B113" s="319"/>
      <c r="C113" s="320"/>
      <c r="D113" s="251" t="s">
        <v>136</v>
      </c>
      <c r="E113" s="285"/>
      <c r="F113" s="105">
        <v>0</v>
      </c>
      <c r="G113" s="112">
        <v>1.9</v>
      </c>
      <c r="H113" s="122">
        <v>1.9</v>
      </c>
      <c r="I113" s="123">
        <v>1.9</v>
      </c>
      <c r="J113" s="126">
        <v>0</v>
      </c>
      <c r="K113" s="124">
        <v>0</v>
      </c>
      <c r="L113" s="125">
        <v>0</v>
      </c>
      <c r="M113" s="76">
        <f t="shared" si="13"/>
        <v>0</v>
      </c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</row>
    <row r="114" spans="1:29" x14ac:dyDescent="0.3">
      <c r="A114" s="280">
        <v>244</v>
      </c>
      <c r="B114" s="280"/>
      <c r="C114" s="280"/>
      <c r="D114" s="251" t="s">
        <v>139</v>
      </c>
      <c r="E114" s="285"/>
      <c r="F114" s="105">
        <v>1.9</v>
      </c>
      <c r="G114" s="112">
        <v>0</v>
      </c>
      <c r="H114" s="113">
        <v>0</v>
      </c>
      <c r="I114" s="166">
        <v>0</v>
      </c>
      <c r="J114" s="121">
        <v>0</v>
      </c>
      <c r="K114" s="115">
        <v>0</v>
      </c>
      <c r="L114" s="116">
        <v>0</v>
      </c>
      <c r="M114" s="76" t="e">
        <f t="shared" si="13"/>
        <v>#DIV/0!</v>
      </c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</row>
    <row r="115" spans="1:29" x14ac:dyDescent="0.3">
      <c r="A115" s="280">
        <v>244</v>
      </c>
      <c r="B115" s="280"/>
      <c r="C115" s="280"/>
      <c r="D115" s="251" t="s">
        <v>164</v>
      </c>
      <c r="E115" s="285"/>
      <c r="F115" s="105">
        <v>0</v>
      </c>
      <c r="G115" s="112">
        <v>0</v>
      </c>
      <c r="H115" s="113">
        <v>0</v>
      </c>
      <c r="I115" s="167">
        <v>0</v>
      </c>
      <c r="J115" s="164">
        <v>0</v>
      </c>
      <c r="K115" s="115">
        <v>0</v>
      </c>
      <c r="L115" s="116">
        <v>0</v>
      </c>
      <c r="M115" s="76" t="e">
        <f t="shared" si="13"/>
        <v>#DIV/0!</v>
      </c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</row>
    <row r="116" spans="1:29" ht="15" customHeight="1" x14ac:dyDescent="0.3">
      <c r="A116" s="296">
        <v>801</v>
      </c>
      <c r="B116" s="297"/>
      <c r="C116" s="298"/>
      <c r="D116" s="299" t="s">
        <v>43</v>
      </c>
      <c r="E116" s="300"/>
      <c r="F116" s="117">
        <f t="shared" ref="F116:L116" si="24">F117+F120</f>
        <v>1106.4000000000001</v>
      </c>
      <c r="G116" s="117">
        <f t="shared" si="24"/>
        <v>816.2</v>
      </c>
      <c r="H116" s="134">
        <f t="shared" si="24"/>
        <v>550</v>
      </c>
      <c r="I116" s="168">
        <f t="shared" si="24"/>
        <v>851.30000000000007</v>
      </c>
      <c r="J116" s="165">
        <f t="shared" si="24"/>
        <v>641.79999999999995</v>
      </c>
      <c r="K116" s="120">
        <f t="shared" si="24"/>
        <v>435.5</v>
      </c>
      <c r="L116" s="96">
        <f t="shared" si="24"/>
        <v>641.79999999999995</v>
      </c>
      <c r="M116" s="76">
        <f t="shared" si="13"/>
        <v>0.75390579114295775</v>
      </c>
      <c r="N116" s="75" t="s">
        <v>182</v>
      </c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</row>
    <row r="117" spans="1:29" x14ac:dyDescent="0.3">
      <c r="A117" s="289" t="s">
        <v>183</v>
      </c>
      <c r="B117" s="289"/>
      <c r="C117" s="289"/>
      <c r="D117" s="250" t="s">
        <v>44</v>
      </c>
      <c r="E117" s="250"/>
      <c r="F117" s="105">
        <f>SUM(F118:F119)</f>
        <v>770.6</v>
      </c>
      <c r="G117" s="106">
        <f t="shared" ref="G117:L117" si="25">SUM(G118:G119)</f>
        <v>679.7</v>
      </c>
      <c r="H117" s="135">
        <f t="shared" si="25"/>
        <v>416.1</v>
      </c>
      <c r="I117" s="176">
        <f t="shared" si="25"/>
        <v>679.7</v>
      </c>
      <c r="J117" s="179">
        <f>SUM(J118:J119)</f>
        <v>641.79999999999995</v>
      </c>
      <c r="K117" s="109">
        <f t="shared" si="25"/>
        <v>435.5</v>
      </c>
      <c r="L117" s="110">
        <f t="shared" si="25"/>
        <v>641.79999999999995</v>
      </c>
      <c r="M117" s="76">
        <f t="shared" si="13"/>
        <v>0.94424010592908625</v>
      </c>
      <c r="N117" s="84">
        <f>J117-J11</f>
        <v>0</v>
      </c>
      <c r="O117" s="80" t="s">
        <v>149</v>
      </c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</row>
    <row r="118" spans="1:29" x14ac:dyDescent="0.3">
      <c r="A118" s="280">
        <v>111</v>
      </c>
      <c r="B118" s="280"/>
      <c r="C118" s="280"/>
      <c r="D118" s="111"/>
      <c r="E118" s="77" t="s">
        <v>91</v>
      </c>
      <c r="F118" s="105">
        <v>561.20000000000005</v>
      </c>
      <c r="G118" s="122">
        <v>522.1</v>
      </c>
      <c r="H118" s="136">
        <v>309.8</v>
      </c>
      <c r="I118" s="177">
        <v>522.1</v>
      </c>
      <c r="J118" s="164">
        <v>492.9</v>
      </c>
      <c r="K118" s="164">
        <v>334.5</v>
      </c>
      <c r="L118" s="164">
        <v>492.9</v>
      </c>
      <c r="M118" s="76">
        <f t="shared" si="13"/>
        <v>0.94407201685500852</v>
      </c>
      <c r="N118" s="169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</row>
    <row r="119" spans="1:29" x14ac:dyDescent="0.3">
      <c r="A119" s="280">
        <v>119</v>
      </c>
      <c r="B119" s="280"/>
      <c r="C119" s="280"/>
      <c r="D119" s="111"/>
      <c r="E119" s="77" t="s">
        <v>91</v>
      </c>
      <c r="F119" s="105">
        <v>209.4</v>
      </c>
      <c r="G119" s="122">
        <v>157.6</v>
      </c>
      <c r="H119" s="136">
        <v>106.3</v>
      </c>
      <c r="I119" s="114">
        <v>157.6</v>
      </c>
      <c r="J119" s="121">
        <v>148.9</v>
      </c>
      <c r="K119" s="121">
        <v>101</v>
      </c>
      <c r="L119" s="121">
        <v>148.9</v>
      </c>
      <c r="M119" s="76">
        <f t="shared" si="13"/>
        <v>0.94479695431472088</v>
      </c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</row>
    <row r="120" spans="1:29" x14ac:dyDescent="0.3">
      <c r="A120" s="289" t="s">
        <v>184</v>
      </c>
      <c r="B120" s="289"/>
      <c r="C120" s="289"/>
      <c r="D120" s="250" t="s">
        <v>45</v>
      </c>
      <c r="E120" s="250"/>
      <c r="F120" s="105">
        <f>SUM(F121:F128)</f>
        <v>335.79999999999995</v>
      </c>
      <c r="G120" s="106">
        <f>SUM(G121:G129)</f>
        <v>136.5</v>
      </c>
      <c r="H120" s="137">
        <f>SUM(H121:H129)</f>
        <v>133.9</v>
      </c>
      <c r="I120" s="107">
        <f>SUM(I121:I129)</f>
        <v>171.6</v>
      </c>
      <c r="J120" s="108">
        <f>SUM(J121:J128)</f>
        <v>0</v>
      </c>
      <c r="K120" s="109">
        <v>0</v>
      </c>
      <c r="L120" s="110">
        <v>0</v>
      </c>
      <c r="M120" s="76">
        <f t="shared" si="13"/>
        <v>0</v>
      </c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</row>
    <row r="121" spans="1:29" x14ac:dyDescent="0.3">
      <c r="A121" s="280">
        <v>244</v>
      </c>
      <c r="B121" s="280"/>
      <c r="C121" s="280"/>
      <c r="D121" s="251" t="s">
        <v>135</v>
      </c>
      <c r="E121" s="285"/>
      <c r="F121" s="105">
        <v>0</v>
      </c>
      <c r="G121" s="122">
        <v>0.7</v>
      </c>
      <c r="H121" s="136">
        <v>0</v>
      </c>
      <c r="I121" s="114">
        <v>0.7</v>
      </c>
      <c r="J121" s="121">
        <v>0</v>
      </c>
      <c r="K121" s="115">
        <v>0</v>
      </c>
      <c r="L121" s="116">
        <v>0</v>
      </c>
      <c r="M121" s="76">
        <f t="shared" ref="M121:M138" si="26">J121/I121</f>
        <v>0</v>
      </c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</row>
    <row r="122" spans="1:29" x14ac:dyDescent="0.3">
      <c r="A122" s="280">
        <v>244</v>
      </c>
      <c r="B122" s="280"/>
      <c r="C122" s="280"/>
      <c r="D122" s="251" t="s">
        <v>137</v>
      </c>
      <c r="E122" s="285"/>
      <c r="F122" s="105">
        <v>11.2</v>
      </c>
      <c r="G122" s="122">
        <v>0</v>
      </c>
      <c r="H122" s="136">
        <v>0</v>
      </c>
      <c r="I122" s="114">
        <v>0</v>
      </c>
      <c r="J122" s="121">
        <v>0</v>
      </c>
      <c r="K122" s="115">
        <v>0</v>
      </c>
      <c r="L122" s="116">
        <v>0</v>
      </c>
      <c r="M122" s="76" t="e">
        <f t="shared" si="26"/>
        <v>#DIV/0!</v>
      </c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</row>
    <row r="123" spans="1:29" x14ac:dyDescent="0.3">
      <c r="A123" s="280">
        <v>244</v>
      </c>
      <c r="B123" s="280"/>
      <c r="C123" s="280"/>
      <c r="D123" s="251" t="s">
        <v>147</v>
      </c>
      <c r="E123" s="285"/>
      <c r="F123" s="105">
        <v>1.3</v>
      </c>
      <c r="G123" s="122">
        <v>0</v>
      </c>
      <c r="H123" s="136"/>
      <c r="I123" s="114"/>
      <c r="J123" s="121">
        <v>0</v>
      </c>
      <c r="K123" s="115">
        <v>0</v>
      </c>
      <c r="L123" s="116">
        <v>0</v>
      </c>
      <c r="M123" s="76" t="e">
        <f t="shared" si="26"/>
        <v>#DIV/0!</v>
      </c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</row>
    <row r="124" spans="1:29" x14ac:dyDescent="0.3">
      <c r="A124" s="280">
        <v>244</v>
      </c>
      <c r="B124" s="280"/>
      <c r="C124" s="280"/>
      <c r="D124" s="251" t="s">
        <v>139</v>
      </c>
      <c r="E124" s="285"/>
      <c r="F124" s="105">
        <v>292.7</v>
      </c>
      <c r="G124" s="122">
        <v>131.80000000000001</v>
      </c>
      <c r="H124" s="136">
        <v>131.5</v>
      </c>
      <c r="I124" s="114">
        <v>166.9</v>
      </c>
      <c r="J124" s="121">
        <v>0</v>
      </c>
      <c r="K124" s="121">
        <v>0</v>
      </c>
      <c r="L124" s="121">
        <v>0</v>
      </c>
      <c r="M124" s="76">
        <f t="shared" si="26"/>
        <v>0</v>
      </c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</row>
    <row r="125" spans="1:29" x14ac:dyDescent="0.3">
      <c r="A125" s="314">
        <v>244</v>
      </c>
      <c r="B125" s="319"/>
      <c r="C125" s="320"/>
      <c r="D125" s="251" t="s">
        <v>140</v>
      </c>
      <c r="E125" s="285"/>
      <c r="F125" s="105">
        <v>3.3</v>
      </c>
      <c r="G125" s="122">
        <v>0</v>
      </c>
      <c r="H125" s="138"/>
      <c r="I125" s="123">
        <v>0</v>
      </c>
      <c r="J125" s="126">
        <v>0</v>
      </c>
      <c r="K125" s="124">
        <v>0</v>
      </c>
      <c r="L125" s="125">
        <v>0</v>
      </c>
      <c r="M125" s="76" t="e">
        <f t="shared" si="26"/>
        <v>#DIV/0!</v>
      </c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</row>
    <row r="126" spans="1:29" x14ac:dyDescent="0.3">
      <c r="A126" s="280">
        <v>244</v>
      </c>
      <c r="B126" s="280"/>
      <c r="C126" s="280"/>
      <c r="D126" s="251" t="s">
        <v>142</v>
      </c>
      <c r="E126" s="285"/>
      <c r="F126" s="105">
        <v>24.9</v>
      </c>
      <c r="G126" s="112">
        <v>1</v>
      </c>
      <c r="H126" s="139">
        <v>0</v>
      </c>
      <c r="I126" s="123">
        <v>1</v>
      </c>
      <c r="J126" s="126">
        <v>0</v>
      </c>
      <c r="K126" s="126">
        <v>0</v>
      </c>
      <c r="L126" s="126">
        <v>0</v>
      </c>
      <c r="M126" s="76">
        <f t="shared" si="26"/>
        <v>0</v>
      </c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</row>
    <row r="127" spans="1:29" x14ac:dyDescent="0.3">
      <c r="A127" s="280">
        <v>851</v>
      </c>
      <c r="B127" s="280"/>
      <c r="C127" s="280"/>
      <c r="D127" s="251" t="s">
        <v>145</v>
      </c>
      <c r="E127" s="285"/>
      <c r="F127" s="105">
        <v>2.2000000000000002</v>
      </c>
      <c r="G127" s="112">
        <v>3</v>
      </c>
      <c r="H127" s="113">
        <v>2.4</v>
      </c>
      <c r="I127" s="114">
        <v>3</v>
      </c>
      <c r="J127" s="121">
        <v>0</v>
      </c>
      <c r="K127" s="121">
        <v>0</v>
      </c>
      <c r="L127" s="121">
        <v>0</v>
      </c>
      <c r="M127" s="76">
        <f t="shared" si="26"/>
        <v>0</v>
      </c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</row>
    <row r="128" spans="1:29" x14ac:dyDescent="0.3">
      <c r="A128" s="280">
        <v>852</v>
      </c>
      <c r="B128" s="280"/>
      <c r="C128" s="280"/>
      <c r="D128" s="251" t="s">
        <v>147</v>
      </c>
      <c r="E128" s="285"/>
      <c r="F128" s="105">
        <v>0.2</v>
      </c>
      <c r="G128" s="112">
        <v>0</v>
      </c>
      <c r="H128" s="113">
        <v>0</v>
      </c>
      <c r="I128" s="114">
        <v>0</v>
      </c>
      <c r="J128" s="121">
        <v>0</v>
      </c>
      <c r="K128" s="115">
        <v>0</v>
      </c>
      <c r="L128" s="116">
        <v>0</v>
      </c>
      <c r="M128" s="76" t="e">
        <f t="shared" si="26"/>
        <v>#DIV/0!</v>
      </c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</row>
    <row r="129" spans="1:29" x14ac:dyDescent="0.3">
      <c r="A129" s="286">
        <v>853</v>
      </c>
      <c r="B129" s="287"/>
      <c r="C129" s="288"/>
      <c r="D129" s="251" t="s">
        <v>147</v>
      </c>
      <c r="E129" s="285"/>
      <c r="F129" s="105"/>
      <c r="G129" s="112">
        <v>0</v>
      </c>
      <c r="H129" s="113">
        <v>0</v>
      </c>
      <c r="I129" s="114">
        <v>0</v>
      </c>
      <c r="J129" s="121">
        <v>0</v>
      </c>
      <c r="K129" s="115">
        <v>0</v>
      </c>
      <c r="L129" s="116">
        <v>0</v>
      </c>
      <c r="M129" s="76" t="e">
        <f t="shared" si="26"/>
        <v>#DIV/0!</v>
      </c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</row>
    <row r="130" spans="1:29" x14ac:dyDescent="0.3">
      <c r="A130" s="321">
        <v>1001</v>
      </c>
      <c r="B130" s="321"/>
      <c r="C130" s="321"/>
      <c r="D130" s="277" t="s">
        <v>46</v>
      </c>
      <c r="E130" s="277"/>
      <c r="F130" s="117">
        <f t="shared" ref="F130:L131" si="27">F131</f>
        <v>208.6</v>
      </c>
      <c r="G130" s="117">
        <f t="shared" si="27"/>
        <v>210.4</v>
      </c>
      <c r="H130" s="140">
        <f t="shared" si="27"/>
        <v>155.30000000000001</v>
      </c>
      <c r="I130" s="119">
        <f t="shared" si="27"/>
        <v>374.9</v>
      </c>
      <c r="J130" s="97">
        <f t="shared" si="27"/>
        <v>439.9</v>
      </c>
      <c r="K130" s="120">
        <f t="shared" si="27"/>
        <v>439.9</v>
      </c>
      <c r="L130" s="96">
        <f t="shared" si="27"/>
        <v>439.9</v>
      </c>
      <c r="M130" s="76">
        <f t="shared" si="26"/>
        <v>1.1733795678847694</v>
      </c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</row>
    <row r="131" spans="1:29" x14ac:dyDescent="0.3">
      <c r="A131" s="289" t="s">
        <v>185</v>
      </c>
      <c r="B131" s="289"/>
      <c r="C131" s="289"/>
      <c r="D131" s="250" t="s">
        <v>186</v>
      </c>
      <c r="E131" s="250"/>
      <c r="F131" s="105">
        <f>F132</f>
        <v>208.6</v>
      </c>
      <c r="G131" s="122">
        <f>G132</f>
        <v>210.4</v>
      </c>
      <c r="H131" s="121">
        <f>H132</f>
        <v>155.30000000000001</v>
      </c>
      <c r="I131" s="141">
        <f>I132</f>
        <v>374.9</v>
      </c>
      <c r="J131" s="121">
        <f>J132</f>
        <v>439.9</v>
      </c>
      <c r="K131" s="115">
        <f t="shared" si="27"/>
        <v>439.9</v>
      </c>
      <c r="L131" s="116">
        <f t="shared" si="27"/>
        <v>439.9</v>
      </c>
      <c r="M131" s="76">
        <f t="shared" si="26"/>
        <v>1.1733795678847694</v>
      </c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</row>
    <row r="132" spans="1:29" x14ac:dyDescent="0.3">
      <c r="A132" s="280">
        <v>312</v>
      </c>
      <c r="B132" s="280"/>
      <c r="C132" s="280"/>
      <c r="D132" s="111" t="s">
        <v>195</v>
      </c>
      <c r="E132" s="77"/>
      <c r="F132" s="142">
        <v>208.6</v>
      </c>
      <c r="G132" s="143">
        <v>210.4</v>
      </c>
      <c r="H132" s="144">
        <v>155.30000000000001</v>
      </c>
      <c r="I132" s="114">
        <v>374.9</v>
      </c>
      <c r="J132" s="121">
        <v>439.9</v>
      </c>
      <c r="K132" s="121">
        <v>439.9</v>
      </c>
      <c r="L132" s="121">
        <v>439.9</v>
      </c>
      <c r="M132" s="76">
        <f t="shared" si="26"/>
        <v>1.1733795678847694</v>
      </c>
      <c r="N132" s="75" t="s">
        <v>198</v>
      </c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</row>
    <row r="133" spans="1:29" ht="29.25" customHeight="1" x14ac:dyDescent="0.3">
      <c r="A133" s="327">
        <v>1003</v>
      </c>
      <c r="B133" s="327"/>
      <c r="C133" s="327"/>
      <c r="D133" s="323" t="s">
        <v>106</v>
      </c>
      <c r="E133" s="324"/>
      <c r="F133" s="145">
        <f t="shared" ref="F133:L133" si="28">F134</f>
        <v>4</v>
      </c>
      <c r="G133" s="145">
        <f t="shared" si="28"/>
        <v>4</v>
      </c>
      <c r="H133" s="146">
        <f t="shared" si="28"/>
        <v>0</v>
      </c>
      <c r="I133" s="146">
        <f t="shared" si="28"/>
        <v>4</v>
      </c>
      <c r="J133" s="147">
        <f t="shared" si="28"/>
        <v>4</v>
      </c>
      <c r="K133" s="148">
        <f t="shared" si="28"/>
        <v>4</v>
      </c>
      <c r="L133" s="149">
        <f t="shared" si="28"/>
        <v>4</v>
      </c>
      <c r="M133" s="76">
        <f t="shared" si="26"/>
        <v>1</v>
      </c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</row>
    <row r="134" spans="1:29" ht="13.5" customHeight="1" x14ac:dyDescent="0.3">
      <c r="A134" s="328" t="s">
        <v>193</v>
      </c>
      <c r="B134" s="328"/>
      <c r="C134" s="328"/>
      <c r="D134" s="329" t="s">
        <v>194</v>
      </c>
      <c r="E134" s="330"/>
      <c r="F134" s="150">
        <f t="shared" ref="F134:L134" si="29">SUM(F135:F135)</f>
        <v>4</v>
      </c>
      <c r="G134" s="150">
        <f t="shared" si="29"/>
        <v>4</v>
      </c>
      <c r="H134" s="151">
        <f t="shared" si="29"/>
        <v>0</v>
      </c>
      <c r="I134" s="151">
        <f t="shared" si="29"/>
        <v>4</v>
      </c>
      <c r="J134" s="152">
        <f t="shared" si="29"/>
        <v>4</v>
      </c>
      <c r="K134" s="153">
        <f t="shared" si="29"/>
        <v>4</v>
      </c>
      <c r="L134" s="154">
        <f t="shared" si="29"/>
        <v>4</v>
      </c>
      <c r="M134" s="76">
        <f t="shared" si="26"/>
        <v>1</v>
      </c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</row>
    <row r="135" spans="1:29" x14ac:dyDescent="0.3">
      <c r="A135" s="326">
        <v>321</v>
      </c>
      <c r="B135" s="326"/>
      <c r="C135" s="326"/>
      <c r="D135" s="330" t="s">
        <v>196</v>
      </c>
      <c r="E135" s="331"/>
      <c r="F135" s="150">
        <v>4</v>
      </c>
      <c r="G135" s="155">
        <v>4</v>
      </c>
      <c r="H135" s="156">
        <v>0</v>
      </c>
      <c r="I135" s="156">
        <v>4</v>
      </c>
      <c r="J135" s="157">
        <v>4</v>
      </c>
      <c r="K135" s="157">
        <v>4</v>
      </c>
      <c r="L135" s="157">
        <v>4</v>
      </c>
      <c r="M135" s="76">
        <f t="shared" si="26"/>
        <v>1</v>
      </c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</row>
    <row r="136" spans="1:29" x14ac:dyDescent="0.3">
      <c r="A136" s="321">
        <v>1403</v>
      </c>
      <c r="B136" s="321"/>
      <c r="C136" s="321"/>
      <c r="D136" s="277" t="s">
        <v>187</v>
      </c>
      <c r="E136" s="299"/>
      <c r="F136" s="158">
        <f t="shared" ref="F136:L137" si="30">F137</f>
        <v>0</v>
      </c>
      <c r="G136" s="158">
        <f t="shared" si="30"/>
        <v>120.5</v>
      </c>
      <c r="H136" s="119">
        <f t="shared" si="30"/>
        <v>0</v>
      </c>
      <c r="I136" s="119">
        <f t="shared" si="30"/>
        <v>120.5</v>
      </c>
      <c r="J136" s="97">
        <f t="shared" si="30"/>
        <v>289.2</v>
      </c>
      <c r="K136" s="120">
        <f t="shared" si="30"/>
        <v>289.2</v>
      </c>
      <c r="L136" s="96">
        <f t="shared" si="30"/>
        <v>289.2</v>
      </c>
      <c r="M136" s="76">
        <f t="shared" si="26"/>
        <v>2.4</v>
      </c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</row>
    <row r="137" spans="1:29" x14ac:dyDescent="0.3">
      <c r="A137" s="289" t="s">
        <v>188</v>
      </c>
      <c r="B137" s="289"/>
      <c r="C137" s="289"/>
      <c r="D137" s="250" t="s">
        <v>186</v>
      </c>
      <c r="E137" s="251"/>
      <c r="F137" s="159">
        <f>F138</f>
        <v>0</v>
      </c>
      <c r="G137" s="160">
        <f>G138</f>
        <v>120.5</v>
      </c>
      <c r="H137" s="114">
        <f>H138</f>
        <v>0</v>
      </c>
      <c r="I137" s="114">
        <f>I138</f>
        <v>120.5</v>
      </c>
      <c r="J137" s="121">
        <f>J138</f>
        <v>289.2</v>
      </c>
      <c r="K137" s="115">
        <f t="shared" si="30"/>
        <v>289.2</v>
      </c>
      <c r="L137" s="116">
        <f t="shared" si="30"/>
        <v>289.2</v>
      </c>
      <c r="M137" s="76">
        <f t="shared" si="26"/>
        <v>2.4</v>
      </c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</row>
    <row r="138" spans="1:29" x14ac:dyDescent="0.3">
      <c r="A138" s="280">
        <v>530</v>
      </c>
      <c r="B138" s="280"/>
      <c r="C138" s="280"/>
      <c r="D138" s="111" t="s">
        <v>189</v>
      </c>
      <c r="E138" s="161"/>
      <c r="F138" s="159">
        <v>0</v>
      </c>
      <c r="G138" s="160">
        <v>120.5</v>
      </c>
      <c r="H138" s="114">
        <v>0</v>
      </c>
      <c r="I138" s="114">
        <v>120.5</v>
      </c>
      <c r="J138" s="121">
        <v>289.2</v>
      </c>
      <c r="K138" s="121">
        <v>289.2</v>
      </c>
      <c r="L138" s="121">
        <v>289.2</v>
      </c>
      <c r="M138" s="76">
        <f t="shared" si="26"/>
        <v>2.4</v>
      </c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</row>
    <row r="140" spans="1:29" hidden="1" x14ac:dyDescent="0.3"/>
    <row r="141" spans="1:29" ht="18" x14ac:dyDescent="0.35">
      <c r="A141" s="322" t="s">
        <v>190</v>
      </c>
      <c r="B141" s="322"/>
      <c r="C141" s="322"/>
      <c r="G141" s="322" t="s">
        <v>197</v>
      </c>
      <c r="H141" s="322"/>
    </row>
    <row r="143" spans="1:29" x14ac:dyDescent="0.3">
      <c r="A143" s="325"/>
      <c r="B143" s="325"/>
      <c r="C143" s="325"/>
      <c r="G143" s="325"/>
      <c r="H143" s="325"/>
    </row>
  </sheetData>
  <mergeCells count="267">
    <mergeCell ref="A143:C143"/>
    <mergeCell ref="G143:H143"/>
    <mergeCell ref="A136:C136"/>
    <mergeCell ref="D136:E136"/>
    <mergeCell ref="A137:C137"/>
    <mergeCell ref="D137:E137"/>
    <mergeCell ref="A135:C135"/>
    <mergeCell ref="A131:C131"/>
    <mergeCell ref="D131:E131"/>
    <mergeCell ref="A132:C132"/>
    <mergeCell ref="A133:C133"/>
    <mergeCell ref="A138:C138"/>
    <mergeCell ref="A141:C141"/>
    <mergeCell ref="A134:C134"/>
    <mergeCell ref="D134:E134"/>
    <mergeCell ref="D135:E135"/>
    <mergeCell ref="A130:C130"/>
    <mergeCell ref="D130:E130"/>
    <mergeCell ref="A127:C127"/>
    <mergeCell ref="G141:H141"/>
    <mergeCell ref="A122:C122"/>
    <mergeCell ref="D122:E122"/>
    <mergeCell ref="D133:E133"/>
    <mergeCell ref="A125:C125"/>
    <mergeCell ref="D125:E125"/>
    <mergeCell ref="A124:C124"/>
    <mergeCell ref="D124:E124"/>
    <mergeCell ref="A123:C123"/>
    <mergeCell ref="D123:E123"/>
    <mergeCell ref="D127:E127"/>
    <mergeCell ref="A128:C128"/>
    <mergeCell ref="D128:E128"/>
    <mergeCell ref="A129:C129"/>
    <mergeCell ref="D129:E129"/>
    <mergeCell ref="A126:C126"/>
    <mergeCell ref="D126:E126"/>
    <mergeCell ref="A108:C108"/>
    <mergeCell ref="A107:B107"/>
    <mergeCell ref="A114:C114"/>
    <mergeCell ref="D114:E114"/>
    <mergeCell ref="A111:C111"/>
    <mergeCell ref="D111:E111"/>
    <mergeCell ref="A121:C121"/>
    <mergeCell ref="D121:E121"/>
    <mergeCell ref="A120:C120"/>
    <mergeCell ref="D120:E120"/>
    <mergeCell ref="A118:C118"/>
    <mergeCell ref="A119:C119"/>
    <mergeCell ref="A117:C117"/>
    <mergeCell ref="D117:E117"/>
    <mergeCell ref="A116:C116"/>
    <mergeCell ref="D116:E116"/>
    <mergeCell ref="A113:C113"/>
    <mergeCell ref="D113:E113"/>
    <mergeCell ref="A109:C109"/>
    <mergeCell ref="D109:E109"/>
    <mergeCell ref="A112:C112"/>
    <mergeCell ref="D112:E112"/>
    <mergeCell ref="A110:C110"/>
    <mergeCell ref="D110:E110"/>
    <mergeCell ref="A115:C115"/>
    <mergeCell ref="D115:E115"/>
    <mergeCell ref="A95:C95"/>
    <mergeCell ref="D95:E95"/>
    <mergeCell ref="A96:C96"/>
    <mergeCell ref="D96:E96"/>
    <mergeCell ref="A98:C98"/>
    <mergeCell ref="D98:E98"/>
    <mergeCell ref="A103:C103"/>
    <mergeCell ref="D103:E103"/>
    <mergeCell ref="A106:C106"/>
    <mergeCell ref="D106:E106"/>
    <mergeCell ref="A105:C105"/>
    <mergeCell ref="D105:E105"/>
    <mergeCell ref="A104:C104"/>
    <mergeCell ref="D104:E104"/>
    <mergeCell ref="A97:C97"/>
    <mergeCell ref="D97:E97"/>
    <mergeCell ref="A101:C101"/>
    <mergeCell ref="D101:E101"/>
    <mergeCell ref="A100:C100"/>
    <mergeCell ref="D100:E100"/>
    <mergeCell ref="A99:C99"/>
    <mergeCell ref="D99:E99"/>
    <mergeCell ref="A102:C102"/>
    <mergeCell ref="D102:E102"/>
    <mergeCell ref="A94:C94"/>
    <mergeCell ref="D94:E94"/>
    <mergeCell ref="A92:C92"/>
    <mergeCell ref="D92:E92"/>
    <mergeCell ref="A88:C88"/>
    <mergeCell ref="D88:E88"/>
    <mergeCell ref="A93:C93"/>
    <mergeCell ref="D93:E93"/>
    <mergeCell ref="A91:C91"/>
    <mergeCell ref="D91:E91"/>
    <mergeCell ref="A89:C89"/>
    <mergeCell ref="D89:E89"/>
    <mergeCell ref="A90:C90"/>
    <mergeCell ref="D90:E90"/>
    <mergeCell ref="A83:C83"/>
    <mergeCell ref="D83:E83"/>
    <mergeCell ref="A87:C87"/>
    <mergeCell ref="D87:E87"/>
    <mergeCell ref="A84:C84"/>
    <mergeCell ref="D84:E84"/>
    <mergeCell ref="A82:C82"/>
    <mergeCell ref="D82:E82"/>
    <mergeCell ref="A80:C80"/>
    <mergeCell ref="D80:E80"/>
    <mergeCell ref="A81:C81"/>
    <mergeCell ref="D81:E81"/>
    <mergeCell ref="A85:C85"/>
    <mergeCell ref="D85:E85"/>
    <mergeCell ref="A86:C86"/>
    <mergeCell ref="D86:E86"/>
    <mergeCell ref="A73:C73"/>
    <mergeCell ref="D73:E73"/>
    <mergeCell ref="A71:C71"/>
    <mergeCell ref="D71:E71"/>
    <mergeCell ref="A72:C72"/>
    <mergeCell ref="D72:E72"/>
    <mergeCell ref="A79:C79"/>
    <mergeCell ref="D79:E79"/>
    <mergeCell ref="A77:C77"/>
    <mergeCell ref="D77:E77"/>
    <mergeCell ref="A78:C78"/>
    <mergeCell ref="D78:E78"/>
    <mergeCell ref="A74:C74"/>
    <mergeCell ref="D74:E74"/>
    <mergeCell ref="A76:C76"/>
    <mergeCell ref="D76:E76"/>
    <mergeCell ref="A75:C75"/>
    <mergeCell ref="D75:E75"/>
    <mergeCell ref="A68:C68"/>
    <mergeCell ref="D68:E68"/>
    <mergeCell ref="A70:C70"/>
    <mergeCell ref="D70:E70"/>
    <mergeCell ref="A66:C66"/>
    <mergeCell ref="D66:E66"/>
    <mergeCell ref="A67:C67"/>
    <mergeCell ref="D67:E67"/>
    <mergeCell ref="A69:C69"/>
    <mergeCell ref="D69:E69"/>
    <mergeCell ref="A63:B63"/>
    <mergeCell ref="D63:E63"/>
    <mergeCell ref="A61:C61"/>
    <mergeCell ref="D61:E61"/>
    <mergeCell ref="A62:C62"/>
    <mergeCell ref="D62:E62"/>
    <mergeCell ref="A65:C65"/>
    <mergeCell ref="D65:E65"/>
    <mergeCell ref="A64:C64"/>
    <mergeCell ref="D64:E64"/>
    <mergeCell ref="A51:C51"/>
    <mergeCell ref="D51:E51"/>
    <mergeCell ref="A52:C52"/>
    <mergeCell ref="D52:E52"/>
    <mergeCell ref="A58:C58"/>
    <mergeCell ref="D58:E58"/>
    <mergeCell ref="A60:C60"/>
    <mergeCell ref="D60:E60"/>
    <mergeCell ref="A59:C59"/>
    <mergeCell ref="D59:E59"/>
    <mergeCell ref="A46:C46"/>
    <mergeCell ref="D46:E46"/>
    <mergeCell ref="A48:C48"/>
    <mergeCell ref="D48:E48"/>
    <mergeCell ref="A44:C44"/>
    <mergeCell ref="D44:E44"/>
    <mergeCell ref="A45:C45"/>
    <mergeCell ref="D45:E45"/>
    <mergeCell ref="A57:C57"/>
    <mergeCell ref="D57:E57"/>
    <mergeCell ref="A54:C54"/>
    <mergeCell ref="D54:E54"/>
    <mergeCell ref="A47:C47"/>
    <mergeCell ref="D47:E47"/>
    <mergeCell ref="A56:C56"/>
    <mergeCell ref="D56:E56"/>
    <mergeCell ref="A53:C53"/>
    <mergeCell ref="D53:E53"/>
    <mergeCell ref="A55:C55"/>
    <mergeCell ref="D55:E55"/>
    <mergeCell ref="A49:C49"/>
    <mergeCell ref="D49:E49"/>
    <mergeCell ref="A50:C50"/>
    <mergeCell ref="D50:E50"/>
    <mergeCell ref="A39:C39"/>
    <mergeCell ref="D39:E39"/>
    <mergeCell ref="A33:C33"/>
    <mergeCell ref="D33:E33"/>
    <mergeCell ref="A37:C37"/>
    <mergeCell ref="D37:E37"/>
    <mergeCell ref="A35:C35"/>
    <mergeCell ref="D35:E35"/>
    <mergeCell ref="A43:C43"/>
    <mergeCell ref="D43:E43"/>
    <mergeCell ref="A41:C41"/>
    <mergeCell ref="D41:E41"/>
    <mergeCell ref="A42:C42"/>
    <mergeCell ref="D42:E42"/>
    <mergeCell ref="A34:C34"/>
    <mergeCell ref="D34:E34"/>
    <mergeCell ref="A38:C38"/>
    <mergeCell ref="D38:E38"/>
    <mergeCell ref="A36:C36"/>
    <mergeCell ref="D36:E36"/>
    <mergeCell ref="A40:C40"/>
    <mergeCell ref="D40:E40"/>
    <mergeCell ref="A27:C27"/>
    <mergeCell ref="A26:C26"/>
    <mergeCell ref="A32:C32"/>
    <mergeCell ref="D32:E32"/>
    <mergeCell ref="A29:C29"/>
    <mergeCell ref="D29:E29"/>
    <mergeCell ref="A30:C30"/>
    <mergeCell ref="D30:E30"/>
    <mergeCell ref="A31:C31"/>
    <mergeCell ref="D31:E31"/>
    <mergeCell ref="A28:C28"/>
    <mergeCell ref="D28:E28"/>
    <mergeCell ref="D24:E24"/>
    <mergeCell ref="A25:C25"/>
    <mergeCell ref="D25:E25"/>
    <mergeCell ref="A16:E16"/>
    <mergeCell ref="A20:C20"/>
    <mergeCell ref="D20:E20"/>
    <mergeCell ref="A22:C22"/>
    <mergeCell ref="A23:C23"/>
    <mergeCell ref="A24:C24"/>
    <mergeCell ref="A18:E18"/>
    <mergeCell ref="A19:C19"/>
    <mergeCell ref="D19:E19"/>
    <mergeCell ref="A8:E8"/>
    <mergeCell ref="U7:W7"/>
    <mergeCell ref="O7:Q7"/>
    <mergeCell ref="R7:T7"/>
    <mergeCell ref="A21:C21"/>
    <mergeCell ref="D21:E21"/>
    <mergeCell ref="O8:O9"/>
    <mergeCell ref="R8:R9"/>
    <mergeCell ref="A10:E10"/>
    <mergeCell ref="A11:E11"/>
    <mergeCell ref="A12:D12"/>
    <mergeCell ref="A17:E17"/>
    <mergeCell ref="U8:U9"/>
    <mergeCell ref="A9:E9"/>
    <mergeCell ref="A13:E13"/>
    <mergeCell ref="A14:E14"/>
    <mergeCell ref="A15:E15"/>
    <mergeCell ref="L3:L6"/>
    <mergeCell ref="A4:C4"/>
    <mergeCell ref="D4:E4"/>
    <mergeCell ref="A7:E7"/>
    <mergeCell ref="H3:H6"/>
    <mergeCell ref="I3:I6"/>
    <mergeCell ref="J3:J6"/>
    <mergeCell ref="A1:J1"/>
    <mergeCell ref="A3:C3"/>
    <mergeCell ref="D3:E3"/>
    <mergeCell ref="F3:F6"/>
    <mergeCell ref="G3:G6"/>
    <mergeCell ref="A5:C5"/>
    <mergeCell ref="D5:E5"/>
    <mergeCell ref="A6:C6"/>
    <mergeCell ref="K3:K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fitToWidth="5" fitToHeight="4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бюджет в 1 чтении</vt:lpstr>
      <vt:lpstr>Лист1</vt:lpstr>
    </vt:vector>
  </TitlesOfParts>
  <Company>АМС Веселое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</dc:creator>
  <cp:lastModifiedBy>Заварзина Ирина</cp:lastModifiedBy>
  <cp:lastPrinted>2017-01-17T09:16:23Z</cp:lastPrinted>
  <dcterms:created xsi:type="dcterms:W3CDTF">2015-09-17T11:09:36Z</dcterms:created>
  <dcterms:modified xsi:type="dcterms:W3CDTF">2017-01-17T09:46:44Z</dcterms:modified>
</cp:coreProperties>
</file>